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32760" windowWidth="14436" windowHeight="11016" tabRatio="861" activeTab="0"/>
  </bookViews>
  <sheets>
    <sheet name="A1" sheetId="1" r:id="rId1"/>
    <sheet name="A1 e" sheetId="2" r:id="rId2"/>
    <sheet name="A2" sheetId="3" r:id="rId3"/>
    <sheet name="A2 e" sheetId="4" r:id="rId4"/>
    <sheet name="A3" sheetId="5" r:id="rId5"/>
    <sheet name="A3 e" sheetId="6" r:id="rId6"/>
    <sheet name="A4" sheetId="7" r:id="rId7"/>
    <sheet name="A4 e" sheetId="8" r:id="rId8"/>
    <sheet name="A5" sheetId="9" r:id="rId9"/>
    <sheet name="A5 e" sheetId="10" r:id="rId10"/>
    <sheet name="A6" sheetId="11" r:id="rId11"/>
    <sheet name="A6 e" sheetId="12" r:id="rId12"/>
    <sheet name="A7" sheetId="13" r:id="rId13"/>
    <sheet name="A7 e" sheetId="14" r:id="rId14"/>
    <sheet name="А8" sheetId="15" r:id="rId15"/>
    <sheet name="А8 е" sheetId="16" r:id="rId16"/>
    <sheet name="А8.1 " sheetId="17" r:id="rId17"/>
    <sheet name="А8.1  (е)" sheetId="18" r:id="rId18"/>
    <sheet name="А9" sheetId="19" r:id="rId19"/>
    <sheet name="А9 е" sheetId="20" r:id="rId20"/>
    <sheet name="А10.1" sheetId="21" r:id="rId21"/>
    <sheet name="А10.1 е" sheetId="22" r:id="rId22"/>
    <sheet name="А10.2" sheetId="23" r:id="rId23"/>
    <sheet name="А10.2 е" sheetId="24" r:id="rId24"/>
    <sheet name="А11" sheetId="25" r:id="rId25"/>
    <sheet name="А11 е" sheetId="26" r:id="rId26"/>
    <sheet name="А12" sheetId="27" r:id="rId27"/>
    <sheet name="А12 е" sheetId="28" r:id="rId28"/>
    <sheet name="А13" sheetId="29" r:id="rId29"/>
    <sheet name="А13 е" sheetId="30" r:id="rId30"/>
    <sheet name="A14" sheetId="31" r:id="rId31"/>
    <sheet name="A14 e" sheetId="32" r:id="rId32"/>
    <sheet name="А15" sheetId="33" r:id="rId33"/>
    <sheet name="А15 е" sheetId="34" r:id="rId34"/>
    <sheet name="А16" sheetId="35" r:id="rId35"/>
    <sheet name="А16 е" sheetId="36" r:id="rId36"/>
    <sheet name="А17" sheetId="37" r:id="rId37"/>
    <sheet name="А17 е" sheetId="38" r:id="rId38"/>
    <sheet name="А18" sheetId="39" r:id="rId39"/>
    <sheet name="А18 е" sheetId="40" r:id="rId40"/>
    <sheet name="A19" sheetId="41" r:id="rId41"/>
    <sheet name="A19 e" sheetId="42" r:id="rId42"/>
    <sheet name="А20" sheetId="43" r:id="rId43"/>
    <sheet name="А20 е" sheetId="44" r:id="rId44"/>
    <sheet name="А21" sheetId="45" r:id="rId45"/>
    <sheet name="А21 е" sheetId="46" r:id="rId46"/>
    <sheet name="А22" sheetId="47" r:id="rId47"/>
    <sheet name="А22 Е" sheetId="48" r:id="rId48"/>
    <sheet name="Sheet1" sheetId="49" r:id="rId49"/>
    <sheet name="Sheet2" sheetId="50" r:id="rId50"/>
    <sheet name="Sheet3" sheetId="51" r:id="rId51"/>
  </sheets>
  <definedNames>
    <definedName name="_ftn1" localSheetId="14">'А8'!#REF!</definedName>
    <definedName name="_ftn1" localSheetId="15">'А8 е'!#REF!</definedName>
    <definedName name="_ftn1" localSheetId="16">'А8.1 '!#REF!</definedName>
    <definedName name="_ftn1" localSheetId="17">'А8.1  (е)'!#REF!</definedName>
    <definedName name="_ftnref1" localSheetId="14">'А8'!#REF!</definedName>
    <definedName name="_ftnref1" localSheetId="15">'А8 е'!#REF!</definedName>
    <definedName name="_ftnref1" localSheetId="16">'А8.1 '!#REF!</definedName>
    <definedName name="_ftnref1" localSheetId="17">'А8.1  (е)'!#REF!</definedName>
    <definedName name="_Toc368473629" localSheetId="0">'A1'!$A$1</definedName>
    <definedName name="_Toc368473629" localSheetId="1">'A1 e'!$A$1</definedName>
    <definedName name="_Toc368473630" localSheetId="2">'A2'!$A$1</definedName>
    <definedName name="_Toc368473630" localSheetId="3">'A2 e'!$A$1</definedName>
    <definedName name="_Toc368473632" localSheetId="4">'A3'!$A$1</definedName>
    <definedName name="_Toc368473632" localSheetId="5">'A3 e'!#REF!</definedName>
    <definedName name="_Toc368473633" localSheetId="6">'A4'!$A$1</definedName>
    <definedName name="_Toc368473633" localSheetId="7">'A4 e'!$A$1</definedName>
    <definedName name="_Toc368473634" localSheetId="8">'A5'!$A$1</definedName>
    <definedName name="_Toc368473634" localSheetId="9">'A5 e'!$A$1</definedName>
    <definedName name="_Toc368473635" localSheetId="10">'A6'!#REF!</definedName>
    <definedName name="_Toc368473635" localSheetId="11">'A6 e'!$A$1</definedName>
    <definedName name="_Toc368473636" localSheetId="12">'A7'!$A$1</definedName>
    <definedName name="_Toc368473636" localSheetId="13">'A7 e'!$A$1</definedName>
    <definedName name="_Toc368473637" localSheetId="14">'А8'!#REF!</definedName>
    <definedName name="_Toc368473637" localSheetId="15">'А8 е'!#REF!</definedName>
    <definedName name="_Toc368473637" localSheetId="16">'А8.1 '!#REF!</definedName>
    <definedName name="_Toc368473637" localSheetId="17">'А8.1  (е)'!#REF!</definedName>
    <definedName name="_Toc368473638" localSheetId="18">'А9'!$A$1</definedName>
    <definedName name="_Toc368473638" localSheetId="19">'А9 е'!$A$1</definedName>
    <definedName name="_Toc368473639" localSheetId="20">'А10.1'!$A$1</definedName>
    <definedName name="_Toc368473639" localSheetId="21">'А10.1 е'!$A$1</definedName>
    <definedName name="_Toc368473640" localSheetId="22">'А10.2'!$A$1</definedName>
    <definedName name="_Toc368473640" localSheetId="23">'А10.2 е'!$A$1</definedName>
    <definedName name="_Toc368473641" localSheetId="24">'А11'!$A$1</definedName>
    <definedName name="_Toc368473641" localSheetId="25">'А11 е'!$A$1</definedName>
    <definedName name="_Toc368473642" localSheetId="26">'А12'!$A$1</definedName>
    <definedName name="_Toc368473642" localSheetId="27">'А12 е'!$A$1</definedName>
    <definedName name="_Toc368473643" localSheetId="28">'А13'!$A$1</definedName>
    <definedName name="_Toc368473643" localSheetId="29">'А13 е'!$A$1</definedName>
    <definedName name="_Toc368473646" localSheetId="36">'А17'!$A$1</definedName>
    <definedName name="_Toc368473646" localSheetId="37">'А17 е'!$J$1</definedName>
    <definedName name="_Toc368473647" localSheetId="38">'А18'!$A$1</definedName>
    <definedName name="_Toc368473647" localSheetId="39">'А18 е'!$A$1</definedName>
    <definedName name="_Toc368473648" localSheetId="42">'А20'!$A$1</definedName>
    <definedName name="_Toc368473648" localSheetId="43">'А20 е'!$A$1</definedName>
    <definedName name="_Toc368473649" localSheetId="44">'А21'!$A$1</definedName>
    <definedName name="_Toc368473649" localSheetId="45">'А21 е'!$A$1</definedName>
    <definedName name="_Toc368473650" localSheetId="46">'А22'!$A$1</definedName>
    <definedName name="_Toc368473650" localSheetId="47">'А22 Е'!$A$1</definedName>
    <definedName name="_Toc417298455" localSheetId="3">'A2 e'!$A$1</definedName>
    <definedName name="_Toc417298458" localSheetId="7">'A4 e'!$A$1</definedName>
    <definedName name="_Toc417298459" localSheetId="9">'A5 e'!$A$1</definedName>
    <definedName name="_Toc417298460" localSheetId="11">'A6 e'!$A$1</definedName>
    <definedName name="_Toc417298461" localSheetId="13">'A7 e'!$A$1</definedName>
    <definedName name="_Toc417298463" localSheetId="19">'А9 е'!$A$1</definedName>
    <definedName name="_Toc417298464" localSheetId="21">'А10.1 е'!$A$1</definedName>
    <definedName name="_Toc417298465" localSheetId="23">'А10.2 е'!$A$1</definedName>
    <definedName name="_Toc417298466" localSheetId="25">'А11 е'!$A$1</definedName>
    <definedName name="_Toc417298467" localSheetId="27">'А12 е'!$A$1</definedName>
    <definedName name="_Toc417298468" localSheetId="29">'А13 е'!$A$1</definedName>
    <definedName name="_Toc417298469" localSheetId="33">'А15 е'!$A$1</definedName>
    <definedName name="_Toc417298470" localSheetId="35">'А16 е'!$A$1</definedName>
    <definedName name="_Toc417298471" localSheetId="37">'А17 е'!$J$1</definedName>
    <definedName name="_Toc417298472" localSheetId="39">'А18 е'!$A$1</definedName>
    <definedName name="_Toc417298473" localSheetId="45">'А21 е'!$A$1</definedName>
    <definedName name="_Toc417298474" localSheetId="47">'А22 Е'!$A$1</definedName>
    <definedName name="_xlnm.Print_Area" localSheetId="0">'A1'!$A$1:$G$32</definedName>
    <definedName name="_xlnm.Print_Area" localSheetId="5">'A3 e'!$A$1:$C$48</definedName>
    <definedName name="_xlnm.Print_Area" localSheetId="12">'A7'!$A$1:$E$17</definedName>
    <definedName name="_xlnm.Print_Area" localSheetId="19">'А9 е'!$A$1:$I$15</definedName>
  </definedNames>
  <calcPr fullCalcOnLoad="1"/>
</workbook>
</file>

<file path=xl/sharedStrings.xml><?xml version="1.0" encoding="utf-8"?>
<sst xmlns="http://schemas.openxmlformats.org/spreadsheetml/2006/main" count="1826" uniqueCount="904">
  <si>
    <t>Табела А.1 – Број запослених у банкарском сектору</t>
  </si>
  <si>
    <t>Број</t>
  </si>
  <si>
    <t>%</t>
  </si>
  <si>
    <t>Ранг</t>
  </si>
  <si>
    <t>Табела А.2 – Организациона мрежа</t>
  </si>
  <si>
    <t>Пословне јединице</t>
  </si>
  <si>
    <t>Филијале</t>
  </si>
  <si>
    <t>Експозитуре</t>
  </si>
  <si>
    <t>Шалтери</t>
  </si>
  <si>
    <t>Централе</t>
  </si>
  <si>
    <t>Остало</t>
  </si>
  <si>
    <t>УКУПНО</t>
  </si>
  <si>
    <t>Одложена пореска средства</t>
  </si>
  <si>
    <t>Остала средства</t>
  </si>
  <si>
    <t>УКУПНО актива</t>
  </si>
  <si>
    <t>Одложене пореске обавезе</t>
  </si>
  <si>
    <t>Остале обавезе</t>
  </si>
  <si>
    <t>УКУПНО пасива</t>
  </si>
  <si>
    <t>Преузете будуће обавезе</t>
  </si>
  <si>
    <t>Дате гаранције и друга јемства</t>
  </si>
  <si>
    <t>Преузете неопозиве обавезе за неповучене кредите и пласмане</t>
  </si>
  <si>
    <t>Остале преузете неопозиве обавезе</t>
  </si>
  <si>
    <t>Послови у име и за рачун трећих лица</t>
  </si>
  <si>
    <t>Потраживања по дериватима</t>
  </si>
  <si>
    <t>УКУПНО ванбилансне ставке</t>
  </si>
  <si>
    <t>Табела А.5 – Укупна билансна актива појединачних банака</t>
  </si>
  <si>
    <t>Финансијски сектор у земљи</t>
  </si>
  <si>
    <t>Привреда</t>
  </si>
  <si>
    <t>Становништво</t>
  </si>
  <si>
    <t>Стамбена изградња</t>
  </si>
  <si>
    <t>Република Србија</t>
  </si>
  <si>
    <t>Локална самоуправа</t>
  </si>
  <si>
    <t>Страна лица</t>
  </si>
  <si>
    <t>Стране банке</t>
  </si>
  <si>
    <t>УКУПНО кредити</t>
  </si>
  <si>
    <t>USD</t>
  </si>
  <si>
    <t>CHF</t>
  </si>
  <si>
    <t>Раст цена на мало</t>
  </si>
  <si>
    <t>Остале валуте</t>
  </si>
  <si>
    <t>Лимитирана девизна клаузула (једносмерна)</t>
  </si>
  <si>
    <t>Остала уговорена заштита</t>
  </si>
  <si>
    <t>Исправка вредности кредита</t>
  </si>
  <si>
    <t>УКУПНО кредити (нето)</t>
  </si>
  <si>
    <t>Mлрд RSD</t>
  </si>
  <si>
    <t>Доспело</t>
  </si>
  <si>
    <t>Без утврђеног рока</t>
  </si>
  <si>
    <t>До 14 дана</t>
  </si>
  <si>
    <t>Од 15 до 30 дана</t>
  </si>
  <si>
    <t>Од 1 до 3 месеца</t>
  </si>
  <si>
    <t>Од 3 до 6 месеци</t>
  </si>
  <si>
    <t>Од 6 до 12 месеци</t>
  </si>
  <si>
    <t>Од 1 до 2 године</t>
  </si>
  <si>
    <t>Од 2 до 5 година</t>
  </si>
  <si>
    <t>Преко 5 година</t>
  </si>
  <si>
    <t>Без преостале рочности</t>
  </si>
  <si>
    <t>УКУПНО кредити (бруто)</t>
  </si>
  <si>
    <t>(структура, апсолутни износи и учешће)</t>
  </si>
  <si>
    <t>Сектор финансија и осигурања</t>
  </si>
  <si>
    <t>Сектор привредних друштава</t>
  </si>
  <si>
    <t>Сектор предузетника</t>
  </si>
  <si>
    <t>Сектор становништва</t>
  </si>
  <si>
    <t>Сектор страних лица</t>
  </si>
  <si>
    <t>Приватна домаћинства са запосленим лицима и регистровани пољопривредни произвођачи</t>
  </si>
  <si>
    <t>УКУПНО проблематични кредити</t>
  </si>
  <si>
    <t>Табела А.10.1 – NPL (бруто) за сектор привредних друштава</t>
  </si>
  <si>
    <t>Пољопривреда, шумарство, рибарство</t>
  </si>
  <si>
    <t>Грађевинарство</t>
  </si>
  <si>
    <t>Укупно сектор привредних друштава</t>
  </si>
  <si>
    <t>Табела А.10.2 – NPL (бруто) за сектор физичких лица</t>
  </si>
  <si>
    <t>Готовински кредити</t>
  </si>
  <si>
    <t>Кредитне картице</t>
  </si>
  <si>
    <t>Минусни салдо по т. рачунима</t>
  </si>
  <si>
    <t>Потрошачки кредити</t>
  </si>
  <si>
    <t>Пољопривредна делатност</t>
  </si>
  <si>
    <t>Обављање др. делатности</t>
  </si>
  <si>
    <t>За куповину аутомобила</t>
  </si>
  <si>
    <t>УКУПНО физичка лица</t>
  </si>
  <si>
    <t>УКУПНО проблематични пласмани</t>
  </si>
  <si>
    <t>Обављање других делатности</t>
  </si>
  <si>
    <t>Кредити за куповину аутомобила</t>
  </si>
  <si>
    <t>Табела А.12 – Класификована актива банкарског сектора</t>
  </si>
  <si>
    <t>Билансна актива</t>
  </si>
  <si>
    <t xml:space="preserve"> % </t>
  </si>
  <si>
    <t>А</t>
  </si>
  <si>
    <t>Б</t>
  </si>
  <si>
    <t>В</t>
  </si>
  <si>
    <t>Г</t>
  </si>
  <si>
    <t>Д</t>
  </si>
  <si>
    <t>Укупно</t>
  </si>
  <si>
    <t>Г и Д (у % укупне билансне активе)</t>
  </si>
  <si>
    <t>Ванбилансна актива</t>
  </si>
  <si>
    <t>Г и Д (у % укупне ванбилансне активе)</t>
  </si>
  <si>
    <t>Г и Д (у % укупне активе)</t>
  </si>
  <si>
    <t>Табела А.13 – Ликвидност банкарског сектора</t>
  </si>
  <si>
    <t>Показатељ ликвидности сектора</t>
  </si>
  <si>
    <t xml:space="preserve">Кредити нефинансијском сектору /  </t>
  </si>
  <si>
    <t>Депозити нефинансијског сектора (у %)</t>
  </si>
  <si>
    <t>Привредна друштва</t>
  </si>
  <si>
    <t>Предузетници</t>
  </si>
  <si>
    <t>Приватна домаћинства са запосл. лицима и регистровани пољопривредни произвођачи</t>
  </si>
  <si>
    <t>УКУПНО депозити сектора</t>
  </si>
  <si>
    <t>Основни капитал</t>
  </si>
  <si>
    <t>Допунски капитал I</t>
  </si>
  <si>
    <t>Кредитни ризик, ризик друге уговорне стране и измирења/испоруке</t>
  </si>
  <si>
    <t>Девизни ризик</t>
  </si>
  <si>
    <t>Оперативни ризик</t>
  </si>
  <si>
    <t>Показатељ адекватности капитала</t>
  </si>
  <si>
    <t>Приходи од камата</t>
  </si>
  <si>
    <t>Приходи од накнада и провизија</t>
  </si>
  <si>
    <t>Трошкови зарада, накнада зарада и остали лични расходи</t>
  </si>
  <si>
    <t>Биланс успеха (међугодишње стопе раста)</t>
  </si>
  <si>
    <t>Нето приход од камата</t>
  </si>
  <si>
    <t>Приход од камата</t>
  </si>
  <si>
    <t>Расход од камата</t>
  </si>
  <si>
    <t>Нето приход од накнада и провизија</t>
  </si>
  <si>
    <t>Приход од накнада и провизија</t>
  </si>
  <si>
    <t>Расход од накнада и провизија</t>
  </si>
  <si>
    <t>Нето приход од камата, накнада и провизија</t>
  </si>
  <si>
    <t>Добитак пре опорезивања</t>
  </si>
  <si>
    <t>Биланс стања (међугодишње стопе раста)</t>
  </si>
  <si>
    <t>Укупна билансна актива</t>
  </si>
  <si>
    <t>Укупни депозити сектора</t>
  </si>
  <si>
    <t>Укупан билансни капитал</t>
  </si>
  <si>
    <t>УКУПНО сектор</t>
  </si>
  <si>
    <t>Заложена финансијска средства</t>
  </si>
  <si>
    <t>Кредити и потраживања од банака и других финансијских организација</t>
  </si>
  <si>
    <t>Кредити и потраживања од комитената</t>
  </si>
  <si>
    <t>Промене фер вредности ставки које су предмет заштите од ризика</t>
  </si>
  <si>
    <t>Инвестиције у зависна друштва</t>
  </si>
  <si>
    <t>Некретнине, постројења и опрема</t>
  </si>
  <si>
    <t>Инвестиционе некретнине</t>
  </si>
  <si>
    <t>Текућа пореска средства</t>
  </si>
  <si>
    <t>Субординиране обавезе</t>
  </si>
  <si>
    <t>Резервисања</t>
  </si>
  <si>
    <t>Текуће пореске обавезе</t>
  </si>
  <si>
    <t>No</t>
  </si>
  <si>
    <t>Rank</t>
  </si>
  <si>
    <t>Table А.1 – Number of employees in the Serbian banking sector</t>
  </si>
  <si>
    <t>Table А.2 – Organisational network</t>
  </si>
  <si>
    <t>TOTAL</t>
  </si>
  <si>
    <t>Other</t>
  </si>
  <si>
    <t>Head offices</t>
  </si>
  <si>
    <t>Teller units</t>
  </si>
  <si>
    <t>Branch offices</t>
  </si>
  <si>
    <t>Branches</t>
  </si>
  <si>
    <t>Business units</t>
  </si>
  <si>
    <t>RSD bln</t>
  </si>
  <si>
    <t>Contingent liabilities</t>
  </si>
  <si>
    <t>Guarantees, sureties and collaterals issued</t>
  </si>
  <si>
    <t>Irrevocable commitments regarding undisbursed loans and placements</t>
  </si>
  <si>
    <t>Other irrevocable commitments</t>
  </si>
  <si>
    <t>Operations on behalf of third parties</t>
  </si>
  <si>
    <t>Notional value of derivatives</t>
  </si>
  <si>
    <t>Table А.5 – Total balance sheet assets of individual banks</t>
  </si>
  <si>
    <t>Corporate sector</t>
  </si>
  <si>
    <t>Public enterprises</t>
  </si>
  <si>
    <t>Other enterprises</t>
  </si>
  <si>
    <t>Households</t>
  </si>
  <si>
    <t>Housing construction</t>
  </si>
  <si>
    <t>Public sector</t>
  </si>
  <si>
    <t>Republic of Serbia</t>
  </si>
  <si>
    <t>Local government</t>
  </si>
  <si>
    <t>Foreign entities</t>
  </si>
  <si>
    <t>Foreign banks</t>
  </si>
  <si>
    <t>TOTAL lending</t>
  </si>
  <si>
    <t>Retail price growth</t>
  </si>
  <si>
    <t>Other currencies</t>
  </si>
  <si>
    <t>Limited foreign currency clause (one-way)</t>
  </si>
  <si>
    <t>Other contracted safeguards</t>
  </si>
  <si>
    <t>TOTAL Lending (gross)</t>
  </si>
  <si>
    <t>Loan value adjustments</t>
  </si>
  <si>
    <t>TOTAL Lending (net)</t>
  </si>
  <si>
    <t>млрд RSD</t>
  </si>
  <si>
    <t>Due</t>
  </si>
  <si>
    <t>Up to 14 days</t>
  </si>
  <si>
    <t>15 to 30 days</t>
  </si>
  <si>
    <t>1 to 3 months</t>
  </si>
  <si>
    <t>3 to 6 months</t>
  </si>
  <si>
    <t>6 to 12 months</t>
  </si>
  <si>
    <t>1 to 2 years</t>
  </si>
  <si>
    <t>2 to 5 years</t>
  </si>
  <si>
    <t>Over 5 years</t>
  </si>
  <si>
    <t>Table А.9 – Non-performing loans (gross) for total portfolio</t>
  </si>
  <si>
    <t>(composition, absolute amounts and share)</t>
  </si>
  <si>
    <t>Financial and insurance sector</t>
  </si>
  <si>
    <t>Entrepreneurs</t>
  </si>
  <si>
    <t>Household sector</t>
  </si>
  <si>
    <t>Private households with employed persons and registered farmers</t>
  </si>
  <si>
    <t>Other clients</t>
  </si>
  <si>
    <t>TOTAL non-performing loans</t>
  </si>
  <si>
    <t>Agriculture. forestry and fishing</t>
  </si>
  <si>
    <t>Construction</t>
  </si>
  <si>
    <t>Table А.10.2 – Non-performing loans (gross) for the natural persons sector</t>
  </si>
  <si>
    <t>Cash loans</t>
  </si>
  <si>
    <t>Credit cards</t>
  </si>
  <si>
    <t>Current account overdrafts</t>
  </si>
  <si>
    <t>Consumer loans</t>
  </si>
  <si>
    <t>Agricultural activity</t>
  </si>
  <si>
    <t>Other activities</t>
  </si>
  <si>
    <t>TOTAL Natural persons</t>
  </si>
  <si>
    <t>TOTAL Non-performing loans</t>
  </si>
  <si>
    <t>Balance sheet assets</t>
  </si>
  <si>
    <t>A</t>
  </si>
  <si>
    <t>B</t>
  </si>
  <si>
    <t>C</t>
  </si>
  <si>
    <t>D</t>
  </si>
  <si>
    <t>E</t>
  </si>
  <si>
    <t>Total</t>
  </si>
  <si>
    <t>Off-balance sheet assets</t>
  </si>
  <si>
    <t>Total balance and off-balance sheet assets</t>
  </si>
  <si>
    <t>Table А.13 – Serbia’s banking sector liquidity</t>
  </si>
  <si>
    <t>Liquidity ratio</t>
  </si>
  <si>
    <t>Loans to the non-financial sector / Deposits to the non-financial sector</t>
  </si>
  <si>
    <t>Core capital</t>
  </si>
  <si>
    <t>Supplementary capital I</t>
  </si>
  <si>
    <t>Credit risk, counterparty risk and settlement/delivery risk</t>
  </si>
  <si>
    <t>Foreign exchange risk</t>
  </si>
  <si>
    <t>Operational risk</t>
  </si>
  <si>
    <t>Capital adequacy ratio</t>
  </si>
  <si>
    <t>Interest income</t>
  </si>
  <si>
    <t>Interest expense</t>
  </si>
  <si>
    <t>Fees and commissions income</t>
  </si>
  <si>
    <t>Fees and commissions expenses</t>
  </si>
  <si>
    <t>Income statement (y-o-y growth rates)</t>
  </si>
  <si>
    <t>Net interest gain</t>
  </si>
  <si>
    <t>Net fees and commissions gain</t>
  </si>
  <si>
    <t>Net income from interest, fees and commissions</t>
  </si>
  <si>
    <t>Pre-tax profit</t>
  </si>
  <si>
    <t>Balance sheet (y-o-y growth rates)</t>
  </si>
  <si>
    <t>Total balance sheet assets</t>
  </si>
  <si>
    <t>Financial sector in the country</t>
  </si>
  <si>
    <t>Total deposits of the sector</t>
  </si>
  <si>
    <t>Total balance sheet capital</t>
  </si>
  <si>
    <t>Cash and assets held with the central bank</t>
  </si>
  <si>
    <t>Pledged financial assets</t>
  </si>
  <si>
    <t xml:space="preserve">Loans and receivables from banks and other financial organisations  </t>
  </si>
  <si>
    <t xml:space="preserve">Loans and receivables from clients </t>
  </si>
  <si>
    <t xml:space="preserve">Change in fair value of hedged items </t>
  </si>
  <si>
    <t>Investments in associated companies and joint ventures</t>
  </si>
  <si>
    <t xml:space="preserve">Investments into subsidiaries </t>
  </si>
  <si>
    <t>Intangible investments</t>
  </si>
  <si>
    <t xml:space="preserve">Property, plant and equipment </t>
  </si>
  <si>
    <t xml:space="preserve">Investment property </t>
  </si>
  <si>
    <t xml:space="preserve">Current tax assets </t>
  </si>
  <si>
    <t xml:space="preserve">Deferred tax assets </t>
  </si>
  <si>
    <t>Non-current assets held for sale and discontinued operations</t>
  </si>
  <si>
    <t xml:space="preserve">Оther assets </t>
  </si>
  <si>
    <t xml:space="preserve">Deposits and other liabilities to banks, other financial organisations and central bank  </t>
  </si>
  <si>
    <t xml:space="preserve">Subordinated liabilities </t>
  </si>
  <si>
    <t xml:space="preserve">Provisions </t>
  </si>
  <si>
    <t>Liabilities under assets held for sale and discontinued operations</t>
  </si>
  <si>
    <t xml:space="preserve">Current tax liabilities </t>
  </si>
  <si>
    <t xml:space="preserve">Deferred tax liabilities </t>
  </si>
  <si>
    <t xml:space="preserve">Оther liabilities </t>
  </si>
  <si>
    <t>Share capital</t>
  </si>
  <si>
    <t xml:space="preserve">Own shares  </t>
  </si>
  <si>
    <t xml:space="preserve">Profit </t>
  </si>
  <si>
    <t>Loss</t>
  </si>
  <si>
    <t xml:space="preserve">Reserves </t>
  </si>
  <si>
    <t>Unrealized losses</t>
  </si>
  <si>
    <t>CAPITAL</t>
  </si>
  <si>
    <t>TOTAL assets</t>
  </si>
  <si>
    <t>TOTAL liabilities</t>
  </si>
  <si>
    <t>Акцијски капитал</t>
  </si>
  <si>
    <t>Добитак</t>
  </si>
  <si>
    <t>Губитак</t>
  </si>
  <si>
    <t>Нереализовани губици</t>
  </si>
  <si>
    <t>D and E (as % of total assets)</t>
  </si>
  <si>
    <t>TOTAL deposits</t>
  </si>
  <si>
    <t xml:space="preserve">Without maturity structure </t>
  </si>
  <si>
    <t>Without predetermined maturity</t>
  </si>
  <si>
    <t>УКУПАН регулаторни капитал</t>
  </si>
  <si>
    <t>Ценовни ризик (дужничке хартије од вредности)</t>
  </si>
  <si>
    <t>Ценовни ризик (власничке хартије од вредности)</t>
  </si>
  <si>
    <t>Укупан основни капитал (после умањења)</t>
  </si>
  <si>
    <t>Укупан допунски капитал I (после умањења)</t>
  </si>
  <si>
    <t>УКУПНИ капитални захтеви</t>
  </si>
  <si>
    <t>TOTAL regulatory capital</t>
  </si>
  <si>
    <t>TOTAL capital requirements</t>
  </si>
  <si>
    <t>Core capital (after deductions)</t>
  </si>
  <si>
    <t>Supplementary capital I (after deductions)</t>
  </si>
  <si>
    <t>Price risk (debt securities)</t>
  </si>
  <si>
    <t>Price risk (equity securities)</t>
  </si>
  <si>
    <t>Without maturity structure</t>
  </si>
  <si>
    <t>TOTAL lending (gross)</t>
  </si>
  <si>
    <t>TOTAL lending (net)</t>
  </si>
  <si>
    <t>Трошкови амортизације</t>
  </si>
  <si>
    <t>Остали расходи</t>
  </si>
  <si>
    <t>Other expenses</t>
  </si>
  <si>
    <t>Banca Intesa A.D.- Beograd</t>
  </si>
  <si>
    <t>Komercijalna banka A.D.- Beograd</t>
  </si>
  <si>
    <t>Banka Poštanska štedionica A.D.- Beograd</t>
  </si>
  <si>
    <t>Vojvođanska banka A.D.- Novi Sad</t>
  </si>
  <si>
    <t>Raiffeisen Banka A.D.- Beograd</t>
  </si>
  <si>
    <t>Eurobank A.D.- Beograd</t>
  </si>
  <si>
    <t>Unicredit Bank Srbija A.D.- Beograd</t>
  </si>
  <si>
    <t>Erste Bank A.D.- Novi Sad</t>
  </si>
  <si>
    <t>Credit Agricole banka Srbija A.D.- Novi Sad</t>
  </si>
  <si>
    <t>ProCredit Bank A.D.- Beograd</t>
  </si>
  <si>
    <t>Sberbanka Srbija A.D.- Beograd</t>
  </si>
  <si>
    <t>NLB banka A.D.- Beograd</t>
  </si>
  <si>
    <t>Opportunity banka A.D.- Novi Sad</t>
  </si>
  <si>
    <t xml:space="preserve">mts banka akcionarsko drustvo, Beograd </t>
  </si>
  <si>
    <t>Telenor banka A.D. - Beograd</t>
  </si>
  <si>
    <t>JUBMES banka A.D.- Beograd</t>
  </si>
  <si>
    <t>Srpska banka A.D.- Beograd</t>
  </si>
  <si>
    <t>Примљена материјална средства обезбеђења</t>
  </si>
  <si>
    <t>Примљене гаранције и друга јемства за измирење обавеза дужника банке</t>
  </si>
  <si>
    <t>Хартије од вредности по кастоди пословима</t>
  </si>
  <si>
    <t>Потраживања по споразумима о рекуповини</t>
  </si>
  <si>
    <t>Хартије од вредности примљене у залог</t>
  </si>
  <si>
    <t>Одобрени оквирни кредити, депозити или кредитне линије од других банака, фондова и финансијских институција</t>
  </si>
  <si>
    <t>Депо послови</t>
  </si>
  <si>
    <t>Преузете опозиве обавезе</t>
  </si>
  <si>
    <t>Остала ванбилансна актива</t>
  </si>
  <si>
    <t>Other contractual protection</t>
  </si>
  <si>
    <t>Инвестиције у придружена друштва и заједничке подухвате</t>
  </si>
  <si>
    <t>Јемства за обавезе банке</t>
  </si>
  <si>
    <t>Received sureties for bank's liabilities</t>
  </si>
  <si>
    <t>Non-financial assets pledged as collateral</t>
  </si>
  <si>
    <t>Receivables under repurchase agreements</t>
  </si>
  <si>
    <t>Securities received as collateral</t>
  </si>
  <si>
    <t>Other off-balance sheet items, of which:</t>
  </si>
  <si>
    <t>Received physical collateral</t>
  </si>
  <si>
    <t>Securities received under custody operations</t>
  </si>
  <si>
    <t>Credit lines or deposits approved to the bank by other banks, funds and financial institutions</t>
  </si>
  <si>
    <t>Depositary activites</t>
  </si>
  <si>
    <t>Revocable commitments</t>
  </si>
  <si>
    <t>Оther off-balance sheet items</t>
  </si>
  <si>
    <t>TOTAL Off-balance sheet items</t>
  </si>
  <si>
    <t>Нето добитак (губитак) по основу камата</t>
  </si>
  <si>
    <t>Нето добитак (губитак) по основу накнада и провизија</t>
  </si>
  <si>
    <t>Нето добитак (губитак) по основу заштите од ризика</t>
  </si>
  <si>
    <t>Нето приходи (расходи) од курсних разлика и ефеката уговорене валутне клаузуле</t>
  </si>
  <si>
    <t>НЕТО ПОСЛОВНИ ПРИХОД (РАСХОД)</t>
  </si>
  <si>
    <t>Добитак (губитак) периода пре опорезивања</t>
  </si>
  <si>
    <t>Оther operating income</t>
  </si>
  <si>
    <t>TOTAL NET OPERATING INCOME (EXPENSES)</t>
  </si>
  <si>
    <t>Guarantees and other warrаnties received as guarantee for the obligations of the bank's debtors</t>
  </si>
  <si>
    <t>Порез на добитак</t>
  </si>
  <si>
    <t>Нето добитак (губитак) по основу одложених пореза</t>
  </si>
  <si>
    <t>ДОБИТАК (ГУБИТАК) НАКОН ОПОРЕЗИВАЊА</t>
  </si>
  <si>
    <t>Нето добитак (губитак) пословања које се обуставља</t>
  </si>
  <si>
    <t>РЕЗУЛТАТ ПЕРИОДА - ДОБИТАК</t>
  </si>
  <si>
    <t>Income from fees and commissions</t>
  </si>
  <si>
    <t>Net gains (losses) from hedging</t>
  </si>
  <si>
    <t>Net gains (losses) from exchange rate differences and effects of agreed currency clause</t>
  </si>
  <si>
    <t>Salaries, salaries compensations and other personal expenses</t>
  </si>
  <si>
    <t>Depreciation costs</t>
  </si>
  <si>
    <t>PROFIT (LOSSES) BEFORE TAX</t>
  </si>
  <si>
    <t>Profit tax</t>
  </si>
  <si>
    <t>Gains (losses) from deferred taxes</t>
  </si>
  <si>
    <t>PROFIT (LOSSES) AFTER TAX</t>
  </si>
  <si>
    <t>Net profit (losses) from discontinued operations</t>
  </si>
  <si>
    <t>RESULT FOR PERIOD - PROFIT (LOSSES)</t>
  </si>
  <si>
    <t>MIRABANK AKCIONARSKO DRUSTVO BEOGRAD</t>
  </si>
  <si>
    <t>Halkbank Akcionarsko društvo Beograd</t>
  </si>
  <si>
    <t>Table А.10.1 – Non-performing loans (gross) of companies</t>
  </si>
  <si>
    <t xml:space="preserve">TOTAL   </t>
  </si>
  <si>
    <t xml:space="preserve">Табела А.11 – Показатељи бруто NPL банкарског сектора </t>
  </si>
  <si>
    <t>Table А.12 – Classified assets of the banking sector</t>
  </si>
  <si>
    <t>Табела А.3 – Биланс стања банкарског сектора</t>
  </si>
  <si>
    <t>Table А.3 – Balance sheet of the Serbian banking sector</t>
  </si>
  <si>
    <t>Табела А.4 – Ванбилансне ставке банкарског сектора</t>
  </si>
  <si>
    <t>Table А.4 – Off-balance sheet items of the Serbian banking sector</t>
  </si>
  <si>
    <t xml:space="preserve">Називи позиција </t>
  </si>
  <si>
    <t>Items</t>
  </si>
  <si>
    <t>TOTAL natural persons</t>
  </si>
  <si>
    <t>Total Capital shortfall</t>
  </si>
  <si>
    <t>Табела А.6 – Секторска структура бруто кредита банака</t>
  </si>
  <si>
    <t>Table А.6 – Bank gross lending activity by sector</t>
  </si>
  <si>
    <r>
      <t>Table А.11 – Gross NPL indicators for the banking sector</t>
    </r>
    <r>
      <rPr>
        <sz val="9"/>
        <rFont val="Arial"/>
        <family val="2"/>
      </rPr>
      <t xml:space="preserve"> </t>
    </r>
  </si>
  <si>
    <r>
      <t xml:space="preserve">Просечна пондерисана активна камата </t>
    </r>
    <r>
      <rPr>
        <i/>
        <vertAlign val="superscript"/>
        <sz val="7"/>
        <color indexed="8"/>
        <rFont val="Arial"/>
        <family val="2"/>
      </rPr>
      <t>1</t>
    </r>
  </si>
  <si>
    <r>
      <t xml:space="preserve">Просечна пондерисана пасивна камата </t>
    </r>
    <r>
      <rPr>
        <i/>
        <vertAlign val="superscript"/>
        <sz val="7"/>
        <color indexed="8"/>
        <rFont val="Arial"/>
        <family val="2"/>
      </rPr>
      <t>2</t>
    </r>
  </si>
  <si>
    <r>
      <t xml:space="preserve">Spread </t>
    </r>
    <r>
      <rPr>
        <i/>
        <vertAlign val="superscript"/>
        <sz val="7"/>
        <color indexed="8"/>
        <rFont val="Arial"/>
        <family val="2"/>
      </rPr>
      <t>3</t>
    </r>
  </si>
  <si>
    <r>
      <t xml:space="preserve">NIM (% просечне каматоносне активе) </t>
    </r>
    <r>
      <rPr>
        <i/>
        <vertAlign val="superscript"/>
        <sz val="7"/>
        <color indexed="8"/>
        <rFont val="Arial"/>
        <family val="2"/>
      </rPr>
      <t>4</t>
    </r>
  </si>
  <si>
    <r>
      <t xml:space="preserve">NIMA (% просечне укупне активе) </t>
    </r>
    <r>
      <rPr>
        <i/>
        <vertAlign val="superscript"/>
        <sz val="7"/>
        <color indexed="8"/>
        <rFont val="Arial"/>
        <family val="2"/>
      </rPr>
      <t>5</t>
    </r>
  </si>
  <si>
    <r>
      <t xml:space="preserve">ROA </t>
    </r>
    <r>
      <rPr>
        <i/>
        <vertAlign val="superscript"/>
        <sz val="7"/>
        <color indexed="8"/>
        <rFont val="Arial"/>
        <family val="2"/>
      </rPr>
      <t>6</t>
    </r>
  </si>
  <si>
    <r>
      <t xml:space="preserve">ROE </t>
    </r>
    <r>
      <rPr>
        <i/>
        <vertAlign val="superscript"/>
        <sz val="7"/>
        <color indexed="8"/>
        <rFont val="Arial"/>
        <family val="2"/>
      </rPr>
      <t>7</t>
    </r>
  </si>
  <si>
    <r>
      <t xml:space="preserve">Leverage </t>
    </r>
    <r>
      <rPr>
        <i/>
        <vertAlign val="superscript"/>
        <sz val="7"/>
        <color indexed="8"/>
        <rFont val="Arial"/>
        <family val="2"/>
      </rPr>
      <t>8</t>
    </r>
  </si>
  <si>
    <r>
      <rPr>
        <vertAlign val="superscript"/>
        <sz val="7"/>
        <color indexed="8"/>
        <rFont val="Arial"/>
        <family val="2"/>
      </rPr>
      <t xml:space="preserve">1  </t>
    </r>
    <r>
      <rPr>
        <sz val="7"/>
        <color indexed="8"/>
        <rFont val="Arial"/>
        <family val="2"/>
      </rPr>
      <t>Приход од камата / Просечна каматоносна актива.</t>
    </r>
  </si>
  <si>
    <r>
      <rPr>
        <vertAlign val="superscript"/>
        <sz val="7"/>
        <color indexed="8"/>
        <rFont val="Arial"/>
        <family val="2"/>
      </rPr>
      <t xml:space="preserve">2  </t>
    </r>
    <r>
      <rPr>
        <sz val="7"/>
        <color indexed="8"/>
        <rFont val="Arial"/>
        <family val="2"/>
      </rPr>
      <t>Расход од камата / Просечна каматоносна пасива.</t>
    </r>
  </si>
  <si>
    <r>
      <rPr>
        <vertAlign val="superscript"/>
        <sz val="7"/>
        <color indexed="8"/>
        <rFont val="Arial"/>
        <family val="2"/>
      </rPr>
      <t xml:space="preserve">3  </t>
    </r>
    <r>
      <rPr>
        <sz val="7"/>
        <color indexed="8"/>
        <rFont val="Arial"/>
        <family val="2"/>
      </rPr>
      <t>Просечна пондерисана активна камата – Просечна пондерисана пасивна камата.</t>
    </r>
  </si>
  <si>
    <r>
      <rPr>
        <vertAlign val="superscript"/>
        <sz val="7"/>
        <color indexed="8"/>
        <rFont val="Arial"/>
        <family val="2"/>
      </rPr>
      <t xml:space="preserve">4  </t>
    </r>
    <r>
      <rPr>
        <sz val="7"/>
        <color indexed="8"/>
        <rFont val="Arial"/>
        <family val="2"/>
      </rPr>
      <t>Нето приход од камата / Просечна каматоносна актива.</t>
    </r>
  </si>
  <si>
    <r>
      <rPr>
        <vertAlign val="superscript"/>
        <sz val="7"/>
        <rFont val="Arial"/>
        <family val="2"/>
      </rPr>
      <t xml:space="preserve">5  </t>
    </r>
    <r>
      <rPr>
        <sz val="7"/>
        <color indexed="8"/>
        <rFont val="Arial"/>
        <family val="2"/>
      </rPr>
      <t>Нето приход од камата / Просечна укупна актива</t>
    </r>
  </si>
  <si>
    <r>
      <t xml:space="preserve">6  </t>
    </r>
    <r>
      <rPr>
        <sz val="7"/>
        <color indexed="8"/>
        <rFont val="Arial"/>
        <family val="2"/>
      </rPr>
      <t>Добитак пре опорезивања / Просечна укупна актива.</t>
    </r>
  </si>
  <si>
    <r>
      <t xml:space="preserve">Average weighted interest receivable </t>
    </r>
    <r>
      <rPr>
        <i/>
        <vertAlign val="superscript"/>
        <sz val="7"/>
        <color indexed="8"/>
        <rFont val="Arial"/>
        <family val="2"/>
      </rPr>
      <t>1</t>
    </r>
  </si>
  <si>
    <r>
      <t xml:space="preserve">Average weighted interest payable </t>
    </r>
    <r>
      <rPr>
        <i/>
        <vertAlign val="superscript"/>
        <sz val="7"/>
        <color indexed="8"/>
        <rFont val="Arial"/>
        <family val="2"/>
      </rPr>
      <t>2</t>
    </r>
  </si>
  <si>
    <r>
      <t xml:space="preserve">NIM (% of average interest-bearing assets) </t>
    </r>
    <r>
      <rPr>
        <i/>
        <vertAlign val="superscript"/>
        <sz val="7"/>
        <color indexed="8"/>
        <rFont val="Arial"/>
        <family val="2"/>
      </rPr>
      <t>4</t>
    </r>
  </si>
  <si>
    <r>
      <t xml:space="preserve">NIMA (% of average total assets) </t>
    </r>
    <r>
      <rPr>
        <i/>
        <vertAlign val="superscript"/>
        <sz val="7"/>
        <color indexed="8"/>
        <rFont val="Arial"/>
        <family val="2"/>
      </rPr>
      <t>5</t>
    </r>
  </si>
  <si>
    <r>
      <rPr>
        <i/>
        <vertAlign val="superscript"/>
        <sz val="7"/>
        <color indexed="8"/>
        <rFont val="Arial"/>
        <family val="2"/>
      </rPr>
      <t>1</t>
    </r>
    <r>
      <rPr>
        <sz val="7"/>
        <color indexed="8"/>
        <rFont val="Arial"/>
        <family val="2"/>
      </rPr>
      <t xml:space="preserve"> Interest income / Average interest-bearing assets</t>
    </r>
  </si>
  <si>
    <r>
      <rPr>
        <i/>
        <vertAlign val="superscript"/>
        <sz val="7"/>
        <color indexed="8"/>
        <rFont val="Arial"/>
        <family val="2"/>
      </rPr>
      <t>2</t>
    </r>
    <r>
      <rPr>
        <sz val="7"/>
        <color indexed="8"/>
        <rFont val="Arial"/>
        <family val="2"/>
      </rPr>
      <t xml:space="preserve"> Interest expense / Average interest-bearing liabilities</t>
    </r>
  </si>
  <si>
    <r>
      <rPr>
        <i/>
        <vertAlign val="superscript"/>
        <sz val="7"/>
        <color indexed="8"/>
        <rFont val="Arial"/>
        <family val="2"/>
      </rPr>
      <t>3</t>
    </r>
    <r>
      <rPr>
        <i/>
        <sz val="7"/>
        <color indexed="8"/>
        <rFont val="Arial"/>
        <family val="2"/>
      </rPr>
      <t xml:space="preserve"> </t>
    </r>
    <r>
      <rPr>
        <sz val="7"/>
        <color indexed="8"/>
        <rFont val="Arial"/>
        <family val="2"/>
      </rPr>
      <t>Average weighted interest receivable - Average weighted interest payable</t>
    </r>
  </si>
  <si>
    <r>
      <rPr>
        <i/>
        <vertAlign val="superscript"/>
        <sz val="7"/>
        <color indexed="8"/>
        <rFont val="Arial"/>
        <family val="2"/>
      </rPr>
      <t xml:space="preserve">4 </t>
    </r>
    <r>
      <rPr>
        <vertAlign val="superscript"/>
        <sz val="7"/>
        <color indexed="8"/>
        <rFont val="Arial"/>
        <family val="2"/>
      </rPr>
      <t xml:space="preserve"> </t>
    </r>
    <r>
      <rPr>
        <sz val="7"/>
        <color indexed="8"/>
        <rFont val="Arial"/>
        <family val="2"/>
      </rPr>
      <t>Net interest income / Average interest-bearing assets</t>
    </r>
  </si>
  <si>
    <r>
      <rPr>
        <i/>
        <vertAlign val="superscript"/>
        <sz val="7"/>
        <color indexed="8"/>
        <rFont val="Arial"/>
        <family val="2"/>
      </rPr>
      <t>5</t>
    </r>
    <r>
      <rPr>
        <vertAlign val="superscript"/>
        <sz val="7"/>
        <color indexed="8"/>
        <rFont val="Arial"/>
        <family val="2"/>
      </rPr>
      <t xml:space="preserve">  </t>
    </r>
    <r>
      <rPr>
        <sz val="7"/>
        <color indexed="8"/>
        <rFont val="Arial"/>
        <family val="2"/>
      </rPr>
      <t>Net interest income / Average total assets</t>
    </r>
  </si>
  <si>
    <r>
      <rPr>
        <i/>
        <vertAlign val="superscript"/>
        <sz val="7"/>
        <color indexed="8"/>
        <rFont val="Arial"/>
        <family val="2"/>
      </rPr>
      <t>6</t>
    </r>
    <r>
      <rPr>
        <vertAlign val="superscript"/>
        <sz val="7"/>
        <color indexed="8"/>
        <rFont val="Arial"/>
        <family val="2"/>
      </rPr>
      <t xml:space="preserve">  </t>
    </r>
    <r>
      <rPr>
        <sz val="7"/>
        <color indexed="8"/>
        <rFont val="Arial"/>
        <family val="2"/>
      </rPr>
      <t>Pre-tax profit / Average total assets</t>
    </r>
  </si>
  <si>
    <r>
      <rPr>
        <i/>
        <vertAlign val="superscript"/>
        <sz val="7"/>
        <color indexed="8"/>
        <rFont val="Arial"/>
        <family val="2"/>
      </rPr>
      <t>7</t>
    </r>
    <r>
      <rPr>
        <vertAlign val="superscript"/>
        <sz val="7"/>
        <color indexed="8"/>
        <rFont val="Arial"/>
        <family val="2"/>
      </rPr>
      <t xml:space="preserve">  </t>
    </r>
    <r>
      <rPr>
        <sz val="7"/>
        <color indexed="8"/>
        <rFont val="Arial"/>
        <family val="2"/>
      </rPr>
      <t>Pre-tax profit / Average total capital</t>
    </r>
  </si>
  <si>
    <r>
      <rPr>
        <i/>
        <vertAlign val="superscript"/>
        <sz val="7"/>
        <color indexed="8"/>
        <rFont val="Arial"/>
        <family val="2"/>
      </rPr>
      <t>8</t>
    </r>
    <r>
      <rPr>
        <vertAlign val="superscript"/>
        <sz val="7"/>
        <color indexed="8"/>
        <rFont val="Arial"/>
        <family val="2"/>
      </rPr>
      <t xml:space="preserve">  </t>
    </r>
    <r>
      <rPr>
        <sz val="7"/>
        <color indexed="8"/>
        <rFont val="Arial"/>
        <family val="2"/>
      </rPr>
      <t xml:space="preserve">Total capital / Total assets </t>
    </r>
  </si>
  <si>
    <t>УКУПНО биланс и ванбиланс</t>
  </si>
  <si>
    <t>Табела А.7 – Структура кредита банака према валутној структури/уговореној заштити</t>
  </si>
  <si>
    <t>Table А.7 – Composition of bank lending by currencies/contractual protection</t>
  </si>
  <si>
    <t>Остали пословни приходи</t>
  </si>
  <si>
    <t>* Преостала рочност</t>
  </si>
  <si>
    <t>Addiko Bank AD Beograd</t>
  </si>
  <si>
    <t>Direktna banka ad Kragujevac</t>
  </si>
  <si>
    <r>
      <rPr>
        <vertAlign val="superscript"/>
        <sz val="7"/>
        <color indexed="8"/>
        <rFont val="Arial"/>
        <family val="2"/>
      </rPr>
      <t xml:space="preserve">7  </t>
    </r>
    <r>
      <rPr>
        <sz val="7"/>
        <color indexed="8"/>
        <rFont val="Arial"/>
        <family val="2"/>
      </rPr>
      <t>Добитак пре опорезивања / Просечан укупан капитал</t>
    </r>
  </si>
  <si>
    <r>
      <rPr>
        <vertAlign val="superscript"/>
        <sz val="7"/>
        <color indexed="8"/>
        <rFont val="Arial"/>
        <family val="2"/>
      </rPr>
      <t xml:space="preserve">8  </t>
    </r>
    <r>
      <rPr>
        <sz val="7"/>
        <color indexed="8"/>
        <rFont val="Arial"/>
        <family val="2"/>
      </rPr>
      <t xml:space="preserve">Однос рaчуноводственог капитала и укупне активе. </t>
    </r>
  </si>
  <si>
    <t>Expobank akcionarsko društvo Beograd</t>
  </si>
  <si>
    <t>Bank of China Srbija akcionarsko društvo Beograd - Novi Beograd</t>
  </si>
  <si>
    <t>Ризик прилагођавања кредитне изложености</t>
  </si>
  <si>
    <t>Сredit valuation adjustment – CVA – risk</t>
  </si>
  <si>
    <t>Нефинансијска и финансијска имовина за обезбеђење обавеза</t>
  </si>
  <si>
    <t>Друга ванбилансна актива, од чега:</t>
  </si>
  <si>
    <t>Неприлагођен износ ликвидне активе првог реда, без покривених обвезница изразито високог квалитета</t>
  </si>
  <si>
    <t>Неприлагођен износ ликвидне активе првог реда у виду покривених обвезница изразито високог квалитета</t>
  </si>
  <si>
    <t xml:space="preserve">Неприлагођен износ ликвидне активе другог А реда </t>
  </si>
  <si>
    <t xml:space="preserve">Неприлагођен износ ликвидне активе другог Б реда </t>
  </si>
  <si>
    <t>Вишак ликвидне активе</t>
  </si>
  <si>
    <t>Заштитни слој ликвидности</t>
  </si>
  <si>
    <t>Укупни одливи ликвидних средстава</t>
  </si>
  <si>
    <t>Показатељ покрића ликвидном активом</t>
  </si>
  <si>
    <t>Приливи ликвидних средстава изузети при обрачуну ограничења</t>
  </si>
  <si>
    <t>Приливи ликвидних средстава на које се примењује ограничење од 75%</t>
  </si>
  <si>
    <t>Приливи изузети при обрачуну ограничења, који се укључују у обрачун нето одлива ликвидних средстава</t>
  </si>
  <si>
    <t>Приливи на које се примењује ограничење од 75%, који се укључују у обрачун нето одлива ликвидних средстава</t>
  </si>
  <si>
    <t>Нето одливи ликвидних средстава</t>
  </si>
  <si>
    <t>Износ изложености
млрд RSD</t>
  </si>
  <si>
    <t>Показатељ левериџа</t>
  </si>
  <si>
    <t>Укупан износ изложености</t>
  </si>
  <si>
    <t>Изложености по основу repo и reverse repo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t>
  </si>
  <si>
    <t>Изложености по основу деривата</t>
  </si>
  <si>
    <t>Ванбилансне изложености</t>
  </si>
  <si>
    <t>Остале изложености</t>
  </si>
  <si>
    <t>Table А.22 – Growth rates for selected balance sheet and income statement categories (%)</t>
  </si>
  <si>
    <t>Table А.21 – Profitability indicators of the Serbian banking sector</t>
  </si>
  <si>
    <t>Табела А.21 – Показатељи профитабилности банкарског сектора</t>
  </si>
  <si>
    <t>Табела А.20 – Биланс успеха банкарског сектора (у млрд RSD)</t>
  </si>
  <si>
    <t>Table А.19 – Leverage ratio</t>
  </si>
  <si>
    <t>The exposure for repurchase and reverse repurchase transactions, margin lending transactions, securities or commodities lending or borrowing contracts and long settlement transactions</t>
  </si>
  <si>
    <t>Exposures of derivatives</t>
  </si>
  <si>
    <t>Off-balance sheet exposures</t>
  </si>
  <si>
    <t>Other exposures</t>
  </si>
  <si>
    <t>Collateral provided or received (+/-)</t>
  </si>
  <si>
    <t>Intragroup exposures, exposures to public administrative bodies and exposures treated as deductibles from Common Tier 1 Equity capital and Additional Tier 1 capital</t>
  </si>
  <si>
    <t>Total amount of exposures</t>
  </si>
  <si>
    <t>Tier 1 capital</t>
  </si>
  <si>
    <t>Leverage ratio</t>
  </si>
  <si>
    <t>Табела А.19 – Показатељ левериџа</t>
  </si>
  <si>
    <t xml:space="preserve">Умањења (повећања) изложености по основу примљеног (пруженог) средства обезбеђење </t>
  </si>
  <si>
    <t>Изложености према лицима унутар групе којој банка припада, изложености према јавним административним телима и изложености који представљају одбитну ставку од основног или додатног акцијског каптала</t>
  </si>
  <si>
    <t>Табела А.18 – Адекватност капитала банкарског сектора (у млрд RSD)</t>
  </si>
  <si>
    <t>Table А.16 – Composition of bank deposits by currency/contracted hedge</t>
  </si>
  <si>
    <t>Табела А.16 – Структура депозита банака према валути/уговореној заштити</t>
  </si>
  <si>
    <t>Table А.15 – Bank deposits by sector</t>
  </si>
  <si>
    <t>Табела А.15 – Секторска структура депозита банака</t>
  </si>
  <si>
    <t>Табела А.14 – Показатељ покрића ликвидном активом</t>
  </si>
  <si>
    <t>Table А.14 – Liquidity coverage ratio</t>
  </si>
  <si>
    <t xml:space="preserve">Unadjusted level 1 liquid assets, excluding extremely high </t>
  </si>
  <si>
    <t>Unadjusted amount of level 1 liquid assets in the form of extremely high quality covered bonds</t>
  </si>
  <si>
    <t xml:space="preserve">Unadjusted amount of level 2A liquid assets </t>
  </si>
  <si>
    <t xml:space="preserve">Unadjusted amount of level 2B liquid assets </t>
  </si>
  <si>
    <t xml:space="preserve">Excess liquid assets </t>
  </si>
  <si>
    <t>Liquidity buffer</t>
  </si>
  <si>
    <t>Total liquidity outflows</t>
  </si>
  <si>
    <t xml:space="preserve">Liquidity inflows exempted from the cap </t>
  </si>
  <si>
    <t>Liquidity inflows subject to a 75% cap</t>
  </si>
  <si>
    <t>Inflows exempted from the cap, included in the calculation of net liquidity outflows</t>
  </si>
  <si>
    <t>Inflows subject to a 75% cap, included in the calculation of net liquidity outflows</t>
  </si>
  <si>
    <t>Net liquidity outflows</t>
  </si>
  <si>
    <t>Liquidity coverage ratio</t>
  </si>
  <si>
    <t>Agroindustrijsko komercijalna banka AIK banka akcionarsko društvo, Beograd</t>
  </si>
  <si>
    <t xml:space="preserve">Готовина и средства код централне банке </t>
  </si>
  <si>
    <t>Потраживања по основу деривата</t>
  </si>
  <si>
    <t>Хартије од вредности</t>
  </si>
  <si>
    <t xml:space="preserve">Потраживања по основу деривата намењених заштити од ризика </t>
  </si>
  <si>
    <t>Нематеријална имовина</t>
  </si>
  <si>
    <t>Обавезе по основу деривата</t>
  </si>
  <si>
    <t>Депозити и остале финансијске обавезе према банкама, другим финансијским организацијама и централној банци</t>
  </si>
  <si>
    <t>Депозити и остале финансијске обавезе према другим комитентима</t>
  </si>
  <si>
    <t>Обавезе по основу деривата намењених заштити од ризика</t>
  </si>
  <si>
    <t>Обавезе по основу хартија од вредности</t>
  </si>
  <si>
    <t xml:space="preserve">Сопствене акције </t>
  </si>
  <si>
    <t xml:space="preserve">Резерве </t>
  </si>
  <si>
    <t>Сектор других правних лица</t>
  </si>
  <si>
    <t>Јавни нефинансијски сектор</t>
  </si>
  <si>
    <t xml:space="preserve">Сектор опште државе </t>
  </si>
  <si>
    <t>Нето добитак (губитак) по основу рекласификације финансијских инструмената</t>
  </si>
  <si>
    <t xml:space="preserve">Нето добитак (губитак) по основу престанка признавања финансијских инструмената који се вреднују по амортизованој вредности </t>
  </si>
  <si>
    <t>Остали приходи</t>
  </si>
  <si>
    <t>Нето добитак (губитак) по основу престанка признавања инвестиција у придружена друштва и заједничке подухвате</t>
  </si>
  <si>
    <r>
      <t xml:space="preserve">У динарима </t>
    </r>
    <r>
      <rPr>
        <vertAlign val="superscript"/>
        <sz val="7"/>
        <color indexed="8"/>
        <rFont val="Arial"/>
        <family val="2"/>
      </rPr>
      <t>1)</t>
    </r>
  </si>
  <si>
    <r>
      <t xml:space="preserve">EUR </t>
    </r>
    <r>
      <rPr>
        <vertAlign val="superscript"/>
        <sz val="7"/>
        <color indexed="8"/>
        <rFont val="Arial"/>
        <family val="2"/>
      </rPr>
      <t>2)</t>
    </r>
  </si>
  <si>
    <r>
      <t xml:space="preserve">RSD </t>
    </r>
    <r>
      <rPr>
        <vertAlign val="superscript"/>
        <sz val="7"/>
        <color indexed="8"/>
        <rFont val="Arial"/>
        <family val="2"/>
      </rPr>
      <t>1)</t>
    </r>
  </si>
  <si>
    <t>Нето добитак (губитак) по основу промене фер вредности финансијских инструмената</t>
  </si>
  <si>
    <t xml:space="preserve">Нето добитак (губитак) по основу престанка признавања финансијских инструмената који се вреднују по фер вредности </t>
  </si>
  <si>
    <t>Нето приходи (расходи) по основу обезвређења финансијских средстава која се не вреднују по фер вредности кроз биланс успеха</t>
  </si>
  <si>
    <t>Net gains (losses) from change in fair value of financial instruments</t>
  </si>
  <si>
    <t>Net gains (losses) from reclassification of financial instruments</t>
  </si>
  <si>
    <t xml:space="preserve">Net gains (losses) from derecognition of the financial instruments measured at fair value </t>
  </si>
  <si>
    <t xml:space="preserve">Net income (expenses) from impairment of financial assets not measured at fair value through income statement </t>
  </si>
  <si>
    <t xml:space="preserve">Net gains (losses) from derecognition of the financial instruments measured at amortised cost </t>
  </si>
  <si>
    <t>Net gains (losses) from derecognition of investments in associated companies and joint ventures</t>
  </si>
  <si>
    <t>Other income</t>
  </si>
  <si>
    <t xml:space="preserve">УКУПАН НЕДОСТАТАК КАПИТАЛА 
</t>
  </si>
  <si>
    <t xml:space="preserve">УКУПНО ОБАВЕЗЕ </t>
  </si>
  <si>
    <t xml:space="preserve">КАПИТАЛ 
</t>
  </si>
  <si>
    <t>Receivables under derivatives</t>
  </si>
  <si>
    <t xml:space="preserve">Securities </t>
  </si>
  <si>
    <t xml:space="preserve">Receivables under hedging derivatives </t>
  </si>
  <si>
    <t>Liabilities under derivatives</t>
  </si>
  <si>
    <t xml:space="preserve">Deposits and other financial liabilities to clients   </t>
  </si>
  <si>
    <t>Liabilities under hedging derivatives</t>
  </si>
  <si>
    <t>Liabilities under securities</t>
  </si>
  <si>
    <t>Liabilities</t>
  </si>
  <si>
    <t>Обавезе по основу средстава намењених продаји и средства пословања које се обуставља</t>
  </si>
  <si>
    <t>Стална средства намењена продаји и средства пословања које се обуставља</t>
  </si>
  <si>
    <t>Companies</t>
  </si>
  <si>
    <t>Finance and insurance</t>
  </si>
  <si>
    <r>
      <t xml:space="preserve">Отписана финансијска средства </t>
    </r>
    <r>
      <rPr>
        <vertAlign val="superscript"/>
        <sz val="7"/>
        <rFont val="Arial"/>
        <family val="2"/>
      </rPr>
      <t>1)</t>
    </r>
  </si>
  <si>
    <r>
      <t xml:space="preserve">Written off financial assets </t>
    </r>
    <r>
      <rPr>
        <vertAlign val="superscript"/>
        <sz val="7"/>
        <rFont val="Arial"/>
        <family val="2"/>
      </rPr>
      <t>1)</t>
    </r>
  </si>
  <si>
    <r>
      <t>Стамбена изградња</t>
    </r>
    <r>
      <rPr>
        <i/>
        <vertAlign val="superscript"/>
        <sz val="7"/>
        <rFont val="Arial"/>
        <family val="2"/>
      </rPr>
      <t>1)</t>
    </r>
  </si>
  <si>
    <r>
      <t xml:space="preserve">Остало </t>
    </r>
    <r>
      <rPr>
        <b/>
        <vertAlign val="superscript"/>
        <sz val="7"/>
        <rFont val="Arial"/>
        <family val="2"/>
      </rPr>
      <t>2)</t>
    </r>
  </si>
  <si>
    <r>
      <rPr>
        <vertAlign val="superscript"/>
        <sz val="7"/>
        <rFont val="Arial"/>
        <family val="2"/>
      </rPr>
      <t>1)</t>
    </r>
    <r>
      <rPr>
        <sz val="7"/>
        <rFont val="Arial"/>
        <family val="2"/>
      </rPr>
      <t xml:space="preserve"> Рачун 106</t>
    </r>
  </si>
  <si>
    <r>
      <rPr>
        <vertAlign val="superscript"/>
        <sz val="7"/>
        <rFont val="Arial"/>
        <family val="2"/>
      </rPr>
      <t>2)</t>
    </r>
    <r>
      <rPr>
        <sz val="7"/>
        <rFont val="Arial"/>
        <family val="2"/>
      </rPr>
      <t xml:space="preserve"> Предузетници, Приватна домаћинства са запосленим лицима и регистровани пољопривредни произвођачи, Сектор других правних лица.</t>
    </r>
  </si>
  <si>
    <r>
      <t xml:space="preserve">Housing construction </t>
    </r>
    <r>
      <rPr>
        <i/>
        <vertAlign val="superscript"/>
        <sz val="7"/>
        <rFont val="Arial"/>
        <family val="2"/>
      </rPr>
      <t>1)</t>
    </r>
  </si>
  <si>
    <r>
      <t xml:space="preserve">Other </t>
    </r>
    <r>
      <rPr>
        <vertAlign val="superscript"/>
        <sz val="7"/>
        <rFont val="Arial"/>
        <family val="2"/>
      </rPr>
      <t>2)</t>
    </r>
  </si>
  <si>
    <r>
      <rPr>
        <vertAlign val="superscript"/>
        <sz val="7"/>
        <color indexed="8"/>
        <rFont val="Arial"/>
        <family val="2"/>
      </rPr>
      <t>1)</t>
    </r>
    <r>
      <rPr>
        <sz val="7"/>
        <color indexed="8"/>
        <rFont val="Arial"/>
        <family val="2"/>
      </rPr>
      <t xml:space="preserve"> Account 106</t>
    </r>
  </si>
  <si>
    <r>
      <rPr>
        <vertAlign val="superscript"/>
        <sz val="7"/>
        <color indexed="8"/>
        <rFont val="Arial"/>
        <family val="2"/>
      </rPr>
      <t>2)</t>
    </r>
    <r>
      <rPr>
        <sz val="7"/>
        <color indexed="8"/>
        <rFont val="Arial"/>
        <family val="2"/>
      </rPr>
      <t xml:space="preserve"> Entrepreneurs, Private households with employed persons and registered agricultural producers, Other clients.</t>
    </r>
  </si>
  <si>
    <r>
      <rPr>
        <vertAlign val="superscript"/>
        <sz val="7"/>
        <rFont val="Arial"/>
        <family val="2"/>
      </rPr>
      <t>1)</t>
    </r>
    <r>
      <rPr>
        <sz val="7"/>
        <rFont val="Arial"/>
        <family val="2"/>
      </rPr>
      <t xml:space="preserve">  Укључују кредите без уговорене заштите од ризика и кредите без валутне структуре, а од 2018. године и кредите индексиране каматном стопом BELIBOR и референтном каматном стопом НБС</t>
    </r>
  </si>
  <si>
    <r>
      <rPr>
        <vertAlign val="superscript"/>
        <sz val="7"/>
        <rFont val="Arial"/>
        <family val="2"/>
      </rPr>
      <t>2)</t>
    </r>
    <r>
      <rPr>
        <sz val="7"/>
        <rFont val="Arial"/>
        <family val="2"/>
      </rPr>
      <t xml:space="preserve"> Oд 2018. године uкључују и кредите индексиране каматном стопом EURIBOR</t>
    </r>
  </si>
  <si>
    <r>
      <rPr>
        <vertAlign val="superscript"/>
        <sz val="7"/>
        <rFont val="Arial"/>
        <family val="2"/>
      </rPr>
      <t>1)</t>
    </r>
    <r>
      <rPr>
        <sz val="7"/>
        <rFont val="Arial"/>
        <family val="2"/>
      </rPr>
      <t xml:space="preserve"> Include loans without contractual protection and loans without currency structure, from 2018. also indexed to the BELIBOR interest rate  аnd     
Indexed to the NBS key policy rate</t>
    </r>
  </si>
  <si>
    <r>
      <rPr>
        <vertAlign val="superscript"/>
        <sz val="7"/>
        <rFont val="Arial"/>
        <family val="2"/>
      </rPr>
      <t>2</t>
    </r>
    <r>
      <rPr>
        <sz val="7"/>
        <rFont val="Arial"/>
        <family val="2"/>
      </rPr>
      <t xml:space="preserve">  From 2018. include also loans indexed to the EURIBOR interest rate</t>
    </r>
  </si>
  <si>
    <t>Private households with employed persons and registered agricultural producers</t>
  </si>
  <si>
    <r>
      <t xml:space="preserve">Рударство, прерађивачка индустрија </t>
    </r>
    <r>
      <rPr>
        <vertAlign val="superscript"/>
        <sz val="7"/>
        <color indexed="8"/>
        <rFont val="Arial"/>
        <family val="2"/>
      </rPr>
      <t>1)</t>
    </r>
  </si>
  <si>
    <r>
      <t xml:space="preserve">Снабдевање електричном енергијом </t>
    </r>
    <r>
      <rPr>
        <vertAlign val="superscript"/>
        <sz val="7"/>
        <color indexed="8"/>
        <rFont val="Arial"/>
        <family val="2"/>
      </rPr>
      <t>2)</t>
    </r>
  </si>
  <si>
    <r>
      <t xml:space="preserve">Трговина на велико и трговина на мало </t>
    </r>
    <r>
      <rPr>
        <vertAlign val="superscript"/>
        <sz val="7"/>
        <color indexed="8"/>
        <rFont val="Arial"/>
        <family val="2"/>
      </rPr>
      <t>3)</t>
    </r>
  </si>
  <si>
    <r>
      <t xml:space="preserve">Саобраћај и складиштење </t>
    </r>
    <r>
      <rPr>
        <vertAlign val="superscript"/>
        <sz val="7"/>
        <color indexed="8"/>
        <rFont val="Arial"/>
        <family val="2"/>
      </rPr>
      <t>4)</t>
    </r>
  </si>
  <si>
    <r>
      <t xml:space="preserve">Пословање некретнинама </t>
    </r>
    <r>
      <rPr>
        <vertAlign val="superscript"/>
        <sz val="7"/>
        <color indexed="8"/>
        <rFont val="Arial"/>
        <family val="2"/>
      </rPr>
      <t>5)</t>
    </r>
  </si>
  <si>
    <r>
      <rPr>
        <vertAlign val="superscript"/>
        <sz val="7"/>
        <color indexed="8"/>
        <rFont val="Arial"/>
        <family val="2"/>
      </rPr>
      <t>5)</t>
    </r>
    <r>
      <rPr>
        <sz val="7"/>
        <color indexed="8"/>
        <rFont val="Arial"/>
        <family val="2"/>
      </rPr>
      <t xml:space="preserve"> Стручне, научне, иновационе и техничке делатности, административне и помоћне услужне делатности, уметност, забава и рекреација, остале услужне делатности.</t>
    </r>
  </si>
  <si>
    <r>
      <rPr>
        <vertAlign val="superscript"/>
        <sz val="7"/>
        <color indexed="8"/>
        <rFont val="Arial"/>
        <family val="2"/>
      </rPr>
      <t>1)</t>
    </r>
    <r>
      <rPr>
        <sz val="7"/>
        <color indexed="8"/>
        <rFont val="Arial"/>
        <family val="2"/>
      </rPr>
      <t xml:space="preserve"> Снабдевање водом, управљање отпадним водама, контролисање процеса уклањања отпада и сличне активности.</t>
    </r>
  </si>
  <si>
    <r>
      <rPr>
        <vertAlign val="superscript"/>
        <sz val="7"/>
        <color indexed="8"/>
        <rFont val="Arial"/>
        <family val="2"/>
      </rPr>
      <t>2)</t>
    </r>
    <r>
      <rPr>
        <sz val="7"/>
        <color indexed="8"/>
        <rFont val="Arial"/>
        <family val="2"/>
      </rPr>
      <t xml:space="preserve"> Снабдевање гасом, паром и климатизацијa.</t>
    </r>
  </si>
  <si>
    <r>
      <rPr>
        <vertAlign val="superscript"/>
        <sz val="7"/>
        <color indexed="8"/>
        <rFont val="Arial"/>
        <family val="2"/>
      </rPr>
      <t>3)</t>
    </r>
    <r>
      <rPr>
        <sz val="7"/>
        <color indexed="8"/>
        <rFont val="Arial"/>
        <family val="2"/>
      </rPr>
      <t xml:space="preserve"> Поправка моторних возила и мотоцикала.</t>
    </r>
  </si>
  <si>
    <r>
      <rPr>
        <vertAlign val="superscript"/>
        <sz val="7"/>
        <color indexed="8"/>
        <rFont val="Arial"/>
        <family val="2"/>
      </rPr>
      <t>4)</t>
    </r>
    <r>
      <rPr>
        <sz val="7"/>
        <color indexed="8"/>
        <rFont val="Arial"/>
        <family val="2"/>
      </rPr>
      <t xml:space="preserve"> Услуге смештаја и исхране, информисање и комуникације.</t>
    </r>
  </si>
  <si>
    <r>
      <t xml:space="preserve">Mining, quarrying and manufacturing </t>
    </r>
    <r>
      <rPr>
        <vertAlign val="superscript"/>
        <sz val="7"/>
        <color indexed="8"/>
        <rFont val="Arial"/>
        <family val="2"/>
      </rPr>
      <t>1)</t>
    </r>
  </si>
  <si>
    <r>
      <t xml:space="preserve">Electricity supply </t>
    </r>
    <r>
      <rPr>
        <vertAlign val="superscript"/>
        <sz val="7"/>
        <color indexed="8"/>
        <rFont val="Arial"/>
        <family val="2"/>
      </rPr>
      <t>2)</t>
    </r>
  </si>
  <si>
    <r>
      <t xml:space="preserve">Wholesale and retail trade </t>
    </r>
    <r>
      <rPr>
        <vertAlign val="superscript"/>
        <sz val="7"/>
        <color indexed="8"/>
        <rFont val="Arial"/>
        <family val="2"/>
      </rPr>
      <t>3)</t>
    </r>
  </si>
  <si>
    <r>
      <t xml:space="preserve">Transportation and storage </t>
    </r>
    <r>
      <rPr>
        <vertAlign val="superscript"/>
        <sz val="7"/>
        <color indexed="8"/>
        <rFont val="Arial"/>
        <family val="2"/>
      </rPr>
      <t>4)</t>
    </r>
  </si>
  <si>
    <r>
      <t xml:space="preserve">Real estate activities </t>
    </r>
    <r>
      <rPr>
        <vertAlign val="superscript"/>
        <sz val="7"/>
        <color indexed="8"/>
        <rFont val="Arial"/>
        <family val="2"/>
      </rPr>
      <t>5)</t>
    </r>
  </si>
  <si>
    <r>
      <rPr>
        <vertAlign val="superscript"/>
        <sz val="7"/>
        <color indexed="8"/>
        <rFont val="Arial"/>
        <family val="2"/>
      </rPr>
      <t>5)</t>
    </r>
    <r>
      <rPr>
        <sz val="7"/>
        <color indexed="8"/>
        <rFont val="Arial"/>
        <family val="2"/>
      </rPr>
      <t xml:space="preserve"> Professional, scientific, innovation and technical activities, administrative and support service activities, arts.</t>
    </r>
  </si>
  <si>
    <r>
      <rPr>
        <vertAlign val="superscript"/>
        <sz val="7"/>
        <color indexed="8"/>
        <rFont val="Arial"/>
        <family val="2"/>
      </rPr>
      <t>1)</t>
    </r>
    <r>
      <rPr>
        <sz val="7"/>
        <color indexed="8"/>
        <rFont val="Arial"/>
        <family val="2"/>
      </rPr>
      <t xml:space="preserve"> Water supply, sewerage, waste management and remediation.</t>
    </r>
  </si>
  <si>
    <r>
      <rPr>
        <vertAlign val="superscript"/>
        <sz val="7"/>
        <color indexed="8"/>
        <rFont val="Arial"/>
        <family val="2"/>
      </rPr>
      <t>2)</t>
    </r>
    <r>
      <rPr>
        <sz val="7"/>
        <color indexed="8"/>
        <rFont val="Arial"/>
        <family val="2"/>
      </rPr>
      <t xml:space="preserve"> Gas, steam and air-conditioning supply.</t>
    </r>
  </si>
  <si>
    <r>
      <rPr>
        <vertAlign val="superscript"/>
        <sz val="7"/>
        <color indexed="8"/>
        <rFont val="Arial"/>
        <family val="2"/>
      </rPr>
      <t>3)</t>
    </r>
    <r>
      <rPr>
        <sz val="7"/>
        <color indexed="8"/>
        <rFont val="Arial"/>
        <family val="2"/>
      </rPr>
      <t xml:space="preserve"> Repair of motor vehicles and motorcycles.</t>
    </r>
  </si>
  <si>
    <r>
      <rPr>
        <vertAlign val="superscript"/>
        <sz val="7"/>
        <color indexed="8"/>
        <rFont val="Arial"/>
        <family val="2"/>
      </rPr>
      <t>4)</t>
    </r>
    <r>
      <rPr>
        <sz val="7"/>
        <color indexed="8"/>
        <rFont val="Arial"/>
        <family val="2"/>
      </rPr>
      <t xml:space="preserve"> Hotels and restaurants, information and communications.</t>
    </r>
  </si>
  <si>
    <t>Car loans</t>
  </si>
  <si>
    <r>
      <t xml:space="preserve">Рударство, прерађивачка индустрија </t>
    </r>
    <r>
      <rPr>
        <i/>
        <vertAlign val="superscript"/>
        <sz val="7"/>
        <color indexed="8"/>
        <rFont val="Arial"/>
        <family val="2"/>
      </rPr>
      <t>1)</t>
    </r>
  </si>
  <si>
    <r>
      <t xml:space="preserve">Снабдевање електричном енергијом </t>
    </r>
    <r>
      <rPr>
        <i/>
        <vertAlign val="superscript"/>
        <sz val="7"/>
        <color indexed="8"/>
        <rFont val="Arial"/>
        <family val="2"/>
      </rPr>
      <t>2)</t>
    </r>
  </si>
  <si>
    <r>
      <t xml:space="preserve">Трговина на велико и трговина на мало </t>
    </r>
    <r>
      <rPr>
        <i/>
        <vertAlign val="superscript"/>
        <sz val="7"/>
        <color indexed="8"/>
        <rFont val="Arial"/>
        <family val="2"/>
      </rPr>
      <t>3)</t>
    </r>
  </si>
  <si>
    <r>
      <t xml:space="preserve">Саобраћај и складиштење </t>
    </r>
    <r>
      <rPr>
        <i/>
        <vertAlign val="superscript"/>
        <sz val="7"/>
        <color indexed="8"/>
        <rFont val="Arial"/>
        <family val="2"/>
      </rPr>
      <t>4)</t>
    </r>
  </si>
  <si>
    <r>
      <t xml:space="preserve">Пословање некретнинама </t>
    </r>
    <r>
      <rPr>
        <i/>
        <vertAlign val="superscript"/>
        <sz val="7"/>
        <color indexed="8"/>
        <rFont val="Arial"/>
        <family val="2"/>
      </rPr>
      <t>5)</t>
    </r>
  </si>
  <si>
    <r>
      <t xml:space="preserve">Mining, quarrying and manufacturing </t>
    </r>
    <r>
      <rPr>
        <i/>
        <vertAlign val="superscript"/>
        <sz val="7"/>
        <color indexed="8"/>
        <rFont val="Arial"/>
        <family val="2"/>
      </rPr>
      <t>1)</t>
    </r>
  </si>
  <si>
    <r>
      <t xml:space="preserve">Electricity supply </t>
    </r>
    <r>
      <rPr>
        <i/>
        <vertAlign val="superscript"/>
        <sz val="7"/>
        <color indexed="8"/>
        <rFont val="Arial"/>
        <family val="2"/>
      </rPr>
      <t>2)</t>
    </r>
  </si>
  <si>
    <r>
      <t xml:space="preserve">Wholesale and retail trade </t>
    </r>
    <r>
      <rPr>
        <i/>
        <vertAlign val="superscript"/>
        <sz val="7"/>
        <color indexed="8"/>
        <rFont val="Arial"/>
        <family val="2"/>
      </rPr>
      <t>3)</t>
    </r>
  </si>
  <si>
    <r>
      <t xml:space="preserve">Transportation and storage </t>
    </r>
    <r>
      <rPr>
        <i/>
        <vertAlign val="superscript"/>
        <sz val="7"/>
        <color indexed="8"/>
        <rFont val="Arial"/>
        <family val="2"/>
      </rPr>
      <t>4)</t>
    </r>
  </si>
  <si>
    <r>
      <t xml:space="preserve">Real estate activities </t>
    </r>
    <r>
      <rPr>
        <i/>
        <vertAlign val="superscript"/>
        <sz val="7"/>
        <color indexed="8"/>
        <rFont val="Arial"/>
        <family val="2"/>
      </rPr>
      <t>5)</t>
    </r>
  </si>
  <si>
    <t>Расходи камата</t>
  </si>
  <si>
    <t>Расходи накнада и провизија</t>
  </si>
  <si>
    <t>Interest expenses</t>
  </si>
  <si>
    <t>Net interest gains (losses)</t>
  </si>
  <si>
    <t>Net  gains (losses) from fees and commissions</t>
  </si>
  <si>
    <t xml:space="preserve">Expenses on fees and commissions </t>
  </si>
  <si>
    <r>
      <rPr>
        <vertAlign val="superscript"/>
        <sz val="7"/>
        <rFont val="Arial"/>
        <family val="2"/>
      </rPr>
      <t>1)</t>
    </r>
    <r>
      <rPr>
        <sz val="7"/>
        <rFont val="Arial"/>
        <family val="2"/>
      </rPr>
      <t xml:space="preserve"> Нова Одлука о Контном оквиру и садржини рачуна у Контном оквиру за банке се примењује од 01. јануара 2018. године</t>
    </r>
  </si>
  <si>
    <r>
      <rPr>
        <vertAlign val="superscript"/>
        <sz val="7"/>
        <color indexed="8"/>
        <rFont val="Arial"/>
        <family val="2"/>
      </rPr>
      <t>1)</t>
    </r>
    <r>
      <rPr>
        <sz val="7"/>
        <color indexed="8"/>
        <rFont val="Arial"/>
        <family val="2"/>
      </rPr>
      <t xml:space="preserve"> New Decision on the Chart of Accounts and Contents of Accounts in the Chart of Accounts for Banks applies as of January 2018.</t>
    </r>
  </si>
  <si>
    <r>
      <rPr>
        <vertAlign val="superscript"/>
        <sz val="7"/>
        <rFont val="Arial"/>
        <family val="2"/>
      </rPr>
      <t>2)</t>
    </r>
    <r>
      <rPr>
        <sz val="7"/>
        <rFont val="Arial"/>
        <family val="2"/>
      </rPr>
      <t xml:space="preserve"> Oд 2018. године укључују и кредите индексиране каматном стопом EURIBOR</t>
    </r>
  </si>
  <si>
    <t>Net gain from exchange rate differences and effects of agreed currency clause</t>
  </si>
  <si>
    <t>Net loss from exchange rate differences and effects of agreed currency clause</t>
  </si>
  <si>
    <t>Net income from reduction in impairment of financial assets not measured at fair value through income statement</t>
  </si>
  <si>
    <t>Net expenses on impairment of financial assets not measured at fair value through income statement</t>
  </si>
  <si>
    <t>Нето приходи од курсних разлика и ефеката уговорене валутне клаузуле</t>
  </si>
  <si>
    <t>Нето расходи од курсних разлика и ефеката уговорене валутне клаузуле</t>
  </si>
  <si>
    <t>Нето приходи по основу умањења обезвређења финансијских средстава која се не вреднују по фер вредности кроз биланс успеха</t>
  </si>
  <si>
    <t>Нето расходи по основу обезвређења финансијских средстава која се не вреднују по фер вредности кроз биланс успеха</t>
  </si>
  <si>
    <t>31. 12. 2017.</t>
  </si>
  <si>
    <t>31. 12. 2014.</t>
  </si>
  <si>
    <t>31. 12. 2015.</t>
  </si>
  <si>
    <t>31. 12. 2016.</t>
  </si>
  <si>
    <t>31. 12. 2009.</t>
  </si>
  <si>
    <t>31. 10. 2010.</t>
  </si>
  <si>
    <t>30. 11. 2010.</t>
  </si>
  <si>
    <t>31. 12. 2010.</t>
  </si>
  <si>
    <t>31. 10. 2011.</t>
  </si>
  <si>
    <t>30. 11. 2011.</t>
  </si>
  <si>
    <t>31. 12. 2011.</t>
  </si>
  <si>
    <t>31. 10. 2012.</t>
  </si>
  <si>
    <t>31. 12. 2012.</t>
  </si>
  <si>
    <t>30. 11. 2014.</t>
  </si>
  <si>
    <t>31. 10. 2015.</t>
  </si>
  <si>
    <t>30. 11. 2015.</t>
  </si>
  <si>
    <t>31. 10. 2016.</t>
  </si>
  <si>
    <t>30. 11. 2016.</t>
  </si>
  <si>
    <t>31. 10. 2017.</t>
  </si>
  <si>
    <t>30. 11. 2017.</t>
  </si>
  <si>
    <t>31. 12. 2018.</t>
  </si>
  <si>
    <t>API Bank akcionarsko društvo Beograd</t>
  </si>
  <si>
    <t>30. 11. 2018.</t>
  </si>
  <si>
    <t>31. 10. 2018.</t>
  </si>
  <si>
    <t>31. 03. 2019.</t>
  </si>
  <si>
    <t>Од 5 до 6 година</t>
  </si>
  <si>
    <t>Од 6 до 7 година</t>
  </si>
  <si>
    <t>Од 7 до 8 година</t>
  </si>
  <si>
    <t>Од 8 до 9 година</t>
  </si>
  <si>
    <t>Од 9 до 10 година</t>
  </si>
  <si>
    <t>Од 10 до 11 година</t>
  </si>
  <si>
    <t>Од 11 до 12 година</t>
  </si>
  <si>
    <t>Преко 12 година</t>
  </si>
  <si>
    <t>Табела А.9 – NPL (бруто) за укупан портфолио</t>
  </si>
  <si>
    <t>31. 03. 2018.</t>
  </si>
  <si>
    <r>
      <t>31. 03. 2019.</t>
    </r>
    <r>
      <rPr>
        <vertAlign val="superscript"/>
        <sz val="8"/>
        <rFont val="Arial"/>
        <family val="2"/>
      </rPr>
      <t>1)</t>
    </r>
  </si>
  <si>
    <r>
      <rPr>
        <vertAlign val="superscript"/>
        <sz val="8"/>
        <color indexed="8"/>
        <rFont val="Arial"/>
        <family val="2"/>
      </rPr>
      <t>1)</t>
    </r>
    <r>
      <rPr>
        <sz val="8"/>
        <color indexed="8"/>
        <rFont val="Arial"/>
        <family val="2"/>
      </rPr>
      <t xml:space="preserve"> Изменама Одлуке о прикупљању, обради и достављању података о стању и структури рачуна из Контног оквира. Од 31.03.2019. године уведене су додатне шифре за преосталу рочност</t>
    </r>
  </si>
  <si>
    <t>5 to 6 years</t>
  </si>
  <si>
    <t>6 to 7 years</t>
  </si>
  <si>
    <t>7 to 8 years</t>
  </si>
  <si>
    <t>8 to 9 years</t>
  </si>
  <si>
    <t>9 to 10 years</t>
  </si>
  <si>
    <t>10 to 11 years</t>
  </si>
  <si>
    <t>11to 12 years</t>
  </si>
  <si>
    <t>Over 12 years</t>
  </si>
  <si>
    <t>* Residual maturity</t>
  </si>
  <si>
    <r>
      <rPr>
        <vertAlign val="superscript"/>
        <sz val="8"/>
        <color indexed="8"/>
        <rFont val="Arial"/>
        <family val="2"/>
      </rPr>
      <t>1)</t>
    </r>
    <r>
      <rPr>
        <sz val="8"/>
        <color indexed="8"/>
        <rFont val="Arial"/>
        <family val="2"/>
      </rPr>
      <t xml:space="preserve"> Amendments on Decision on the Collection, Processing and Submission of Data on the Balance and Structure of Accounts in the Chart of Accounts as of 31.03.2019. prescribed new compulsory codes for residual maturity.</t>
    </r>
  </si>
  <si>
    <t>Оперативни расходи</t>
  </si>
  <si>
    <t>Нето кредитни губици</t>
  </si>
  <si>
    <r>
      <rPr>
        <vertAlign val="superscript"/>
        <sz val="7"/>
        <color indexed="8"/>
        <rFont val="Arial"/>
        <family val="2"/>
      </rPr>
      <t xml:space="preserve">1) </t>
    </r>
    <r>
      <rPr>
        <sz val="7"/>
        <color indexed="8"/>
        <rFont val="Arial"/>
        <family val="2"/>
      </rPr>
      <t xml:space="preserve"> Раст за тромесечје</t>
    </r>
  </si>
  <si>
    <t>Operational expenses</t>
  </si>
  <si>
    <t>Net credit losses</t>
  </si>
  <si>
    <t xml:space="preserve">TOTAL Lending </t>
  </si>
  <si>
    <r>
      <rPr>
        <vertAlign val="superscript"/>
        <sz val="8"/>
        <rFont val="Arial"/>
        <family val="2"/>
      </rPr>
      <t>1)</t>
    </r>
    <r>
      <rPr>
        <sz val="8"/>
        <rFont val="Arial"/>
        <family val="2"/>
      </rPr>
      <t xml:space="preserve">  Growth for quarter</t>
    </r>
  </si>
  <si>
    <t>Табела А.8 – Рочна структура кредита банака *</t>
  </si>
  <si>
    <t>Table А.8 – Maturity composition of bank lending *</t>
  </si>
  <si>
    <r>
      <rPr>
        <vertAlign val="superscript"/>
        <sz val="7"/>
        <rFont val="Arial"/>
        <family val="2"/>
      </rPr>
      <t>1)</t>
    </r>
    <r>
      <rPr>
        <sz val="7"/>
        <rFont val="Arial"/>
        <family val="2"/>
      </rPr>
      <t xml:space="preserve"> Изменама Одлуке о прикупљању, обради и достављању података о стању и структури рачуна из Контног оквира oд 31.03.2019. године уведене су додатне шифре за преосталу рочност</t>
    </r>
  </si>
  <si>
    <t>Табела А.17 – Рочна структура депозита банака *</t>
  </si>
  <si>
    <t>Table А.17 – Maturity composition of bank deposits *</t>
  </si>
  <si>
    <t xml:space="preserve">Одбитне ставке </t>
  </si>
  <si>
    <t xml:space="preserve">Deductions from capital </t>
  </si>
  <si>
    <t>Подаци за 31.12.2017. године су измењени у односу на претходни извештај јер је једна банка понављала извештаје .</t>
  </si>
  <si>
    <t>In regards with previously submitted report, data as at end of December 2017 were changed due to reports repetition by one bank.</t>
  </si>
  <si>
    <t>Табела А.22 – Стопе раста за одабране категорије биланса стања и успеха (у %)</t>
  </si>
  <si>
    <t>30. 06. 2019.</t>
  </si>
  <si>
    <t>Vojvođanskа bankа a.d. Novi Sad*</t>
  </si>
  <si>
    <t>Табела А.8.1 – Структура бруто кредита по нивоима обезвређења</t>
  </si>
  <si>
    <t xml:space="preserve">класификовано у </t>
  </si>
  <si>
    <t>ниво 1</t>
  </si>
  <si>
    <t>ниво 2</t>
  </si>
  <si>
    <t>ниво 3</t>
  </si>
  <si>
    <t>ниво 3 у моменту признавања</t>
  </si>
  <si>
    <t>Table А.8.1 – Gross loans structure per level of impairment</t>
  </si>
  <si>
    <t>Classified into:</t>
  </si>
  <si>
    <t xml:space="preserve">Level 1 </t>
  </si>
  <si>
    <t xml:space="preserve">Level 2 </t>
  </si>
  <si>
    <t xml:space="preserve">Level 3 </t>
  </si>
  <si>
    <t>Level 3 at the moment of recognition</t>
  </si>
  <si>
    <t>*Бивша OTP banka Srbija A.D.- Novi Sad</t>
  </si>
  <si>
    <t>* Еx OTP banka Srbija A.D.- Novi Sad</t>
  </si>
  <si>
    <t>* Ex OTP banka Srbija A.D.- Novi Sad</t>
  </si>
  <si>
    <t>* Бивша OTP banka Srbija A.D.- Novi Sad</t>
  </si>
  <si>
    <t>30. 09. 2019.</t>
  </si>
  <si>
    <t>Mobi banka A.D. - Beograd</t>
  </si>
  <si>
    <t>OTP Banka Srbija a.d. Beograd**</t>
  </si>
  <si>
    <t>** Бивша Societe Generale banka Srbija A.D.- Beograd</t>
  </si>
  <si>
    <t>** Ex Societe Generale banka Srbija A.D.- Beograd</t>
  </si>
  <si>
    <t>`</t>
  </si>
  <si>
    <t>30. 09. 2018.</t>
  </si>
  <si>
    <t xml:space="preserve">31. 12. 2018. </t>
  </si>
  <si>
    <t>31. 12. 2018</t>
  </si>
  <si>
    <t>30. 06. 2019</t>
  </si>
  <si>
    <t>30. 09. 2019</t>
  </si>
  <si>
    <t>31. 03. 2018</t>
  </si>
  <si>
    <t>30. 06. 2018</t>
  </si>
  <si>
    <t>30. 06. 2018.</t>
  </si>
  <si>
    <t>30. 09. 2018</t>
  </si>
  <si>
    <t>31. 03. 2019</t>
  </si>
  <si>
    <t>31. 12. 2014</t>
  </si>
  <si>
    <t>31. 12. 2015</t>
  </si>
  <si>
    <t>31. 12. 2016</t>
  </si>
  <si>
    <t>31. 12. 2017</t>
  </si>
  <si>
    <t>31. 10. 2014.</t>
  </si>
  <si>
    <t>31. 12. 2009</t>
  </si>
  <si>
    <t>31. 10. 2010</t>
  </si>
  <si>
    <t>30. 11. 2010</t>
  </si>
  <si>
    <t>31. 12. 2010</t>
  </si>
  <si>
    <t>31. 10. 2011</t>
  </si>
  <si>
    <t>30. 11. 2011</t>
  </si>
  <si>
    <t>31. 12. 2011</t>
  </si>
  <si>
    <t>31. 10. 2012</t>
  </si>
  <si>
    <t>30. 11. 2012.</t>
  </si>
  <si>
    <t>31. 12. 2012</t>
  </si>
  <si>
    <t>31. 10. 2013</t>
  </si>
  <si>
    <t>30. 11. 2013</t>
  </si>
  <si>
    <t>31. 12. 2013</t>
  </si>
  <si>
    <t>31. 10. 2014</t>
  </si>
  <si>
    <t>30. 11. 2014</t>
  </si>
  <si>
    <t>31. 10. 2015</t>
  </si>
  <si>
    <t>30. 11. 2015</t>
  </si>
  <si>
    <t>31. 10. 2016</t>
  </si>
  <si>
    <t>30. 11. 2016</t>
  </si>
  <si>
    <t>31. 10. 2017</t>
  </si>
  <si>
    <t>30. 11. 2017</t>
  </si>
  <si>
    <t>31. 10. 2018</t>
  </si>
  <si>
    <t>30. 11. 2018</t>
  </si>
  <si>
    <t>31. 01. 2010.</t>
  </si>
  <si>
    <t>28. 02. 2010.</t>
  </si>
  <si>
    <t>31. 03. 2010.</t>
  </si>
  <si>
    <t>30. 04. 2010.</t>
  </si>
  <si>
    <t>31. 05. 2010.</t>
  </si>
  <si>
    <t>30. 06. 2010.</t>
  </si>
  <si>
    <t>31. 07. 2010.</t>
  </si>
  <si>
    <t>31. 08. 2010.</t>
  </si>
  <si>
    <t>30. 09. 2010.</t>
  </si>
  <si>
    <t>31. 01. 2011.</t>
  </si>
  <si>
    <t>28. 02. 2011.</t>
  </si>
  <si>
    <t>31. 03. 2011.</t>
  </si>
  <si>
    <t>30. 04. 2011.</t>
  </si>
  <si>
    <t>31. 05. 2011.</t>
  </si>
  <si>
    <t>30. 06. 2011.</t>
  </si>
  <si>
    <t>31. 07. 2011.</t>
  </si>
  <si>
    <t>31. 08. 2011.</t>
  </si>
  <si>
    <t>30. 09. 2011.</t>
  </si>
  <si>
    <t>31. 01. 2012.</t>
  </si>
  <si>
    <t>29. 02. 2012.</t>
  </si>
  <si>
    <t>31. 03. 2012.</t>
  </si>
  <si>
    <t>30. 04. 2012.</t>
  </si>
  <si>
    <t>31. 05. 2012.</t>
  </si>
  <si>
    <t>30. 06. 2012.</t>
  </si>
  <si>
    <t>31. 07. 2012.</t>
  </si>
  <si>
    <t>31. 08. 2012.</t>
  </si>
  <si>
    <t>30. 09. 2012.</t>
  </si>
  <si>
    <t>31. 01. 2013.</t>
  </si>
  <si>
    <t>28. 02. 2013.</t>
  </si>
  <si>
    <t>31. 03. 2013.</t>
  </si>
  <si>
    <t>30. 04. 2013.</t>
  </si>
  <si>
    <t>31. 05. 2013.</t>
  </si>
  <si>
    <t>30. 06. 2013.</t>
  </si>
  <si>
    <t>31. 07. 2013.</t>
  </si>
  <si>
    <t>31. 08. 2013.</t>
  </si>
  <si>
    <t>30. 09. 2013.</t>
  </si>
  <si>
    <t>31. 10. 2013.</t>
  </si>
  <si>
    <t>30. 11. 2013.</t>
  </si>
  <si>
    <t>31. 12. 2013.</t>
  </si>
  <si>
    <t>31. 01. 2014.</t>
  </si>
  <si>
    <t>28. 02. 2014.</t>
  </si>
  <si>
    <t>31. 03. 2014.</t>
  </si>
  <si>
    <t>30. 04. 2014.</t>
  </si>
  <si>
    <t>31. 05. 2014.</t>
  </si>
  <si>
    <t>30. 06. 2014.</t>
  </si>
  <si>
    <t>31. 07. 2014.</t>
  </si>
  <si>
    <t>31. 08. 2014.</t>
  </si>
  <si>
    <t>30. 09. 2014.</t>
  </si>
  <si>
    <t>31. 01. 2015.</t>
  </si>
  <si>
    <t>28. 02. 2015.</t>
  </si>
  <si>
    <t>31. 03. 2015.</t>
  </si>
  <si>
    <t>30. 04. 2015.</t>
  </si>
  <si>
    <t>31. 05. 2015.</t>
  </si>
  <si>
    <t>30. 06. 2015.</t>
  </si>
  <si>
    <t>31. 07. 2015.</t>
  </si>
  <si>
    <t>31. 08. 2015.</t>
  </si>
  <si>
    <t>30. 09. 2015.</t>
  </si>
  <si>
    <t>31. 01. 2016.</t>
  </si>
  <si>
    <t>29. 02. 2016.</t>
  </si>
  <si>
    <t>31. 03. 2016.</t>
  </si>
  <si>
    <t>30. 04. 2016.</t>
  </si>
  <si>
    <t>31. 05. 2016.</t>
  </si>
  <si>
    <t>30. 06. 2016.</t>
  </si>
  <si>
    <t>31. 07. 2016.</t>
  </si>
  <si>
    <t>31. 08. 2016.</t>
  </si>
  <si>
    <t>30. 09. 2016.</t>
  </si>
  <si>
    <t>31. 01. 2017.</t>
  </si>
  <si>
    <t>28. 02. 2017.</t>
  </si>
  <si>
    <t>31. 03. 2017.</t>
  </si>
  <si>
    <t>30. 04. 2017.</t>
  </si>
  <si>
    <t>31. 05. 2017.</t>
  </si>
  <si>
    <t>30. 06. 2017.</t>
  </si>
  <si>
    <t>31. 07. 2017.</t>
  </si>
  <si>
    <t>31. 08. 2017.</t>
  </si>
  <si>
    <t>30. 09. 2017.</t>
  </si>
  <si>
    <t>31. 01. 2018.</t>
  </si>
  <si>
    <t>28. 02. 2018.</t>
  </si>
  <si>
    <t>30. 04. 2018.</t>
  </si>
  <si>
    <t>31. 05. 2018.</t>
  </si>
  <si>
    <t>31. 07. 2018.</t>
  </si>
  <si>
    <t>31. 08. 2018.</t>
  </si>
  <si>
    <t>31. 01. 2019.</t>
  </si>
  <si>
    <t>28. 02. 2019.</t>
  </si>
  <si>
    <t>30. 04. 2019.</t>
  </si>
  <si>
    <t>31. 05. 2019.</t>
  </si>
  <si>
    <t>31. 07. 2019.</t>
  </si>
  <si>
    <t>31. 08. 2019.</t>
  </si>
  <si>
    <t>31. 01. 2010</t>
  </si>
  <si>
    <t>28. 02. 2010</t>
  </si>
  <si>
    <t>31. 03. 2010</t>
  </si>
  <si>
    <t>30. 04. 2010</t>
  </si>
  <si>
    <t>31. 05. 2010</t>
  </si>
  <si>
    <t>30. 06. 2010</t>
  </si>
  <si>
    <t>31. 07. 2010</t>
  </si>
  <si>
    <t>31. 08. 2010</t>
  </si>
  <si>
    <t>30. 09. 2010</t>
  </si>
  <si>
    <t>31. 01. 2011</t>
  </si>
  <si>
    <t>28. 02. 2011</t>
  </si>
  <si>
    <t>31. 03. 2011</t>
  </si>
  <si>
    <t>30. 04. 2011</t>
  </si>
  <si>
    <t>31. 05. 2011</t>
  </si>
  <si>
    <t>30. 06. 2011</t>
  </si>
  <si>
    <t>31. 07. 2011</t>
  </si>
  <si>
    <t>31. 08. 2011</t>
  </si>
  <si>
    <t>30. 09. 2011</t>
  </si>
  <si>
    <t>31. 01. 2012</t>
  </si>
  <si>
    <t>29. 02. 2012</t>
  </si>
  <si>
    <t>31. 03. 2012</t>
  </si>
  <si>
    <t>30. 04. 2012</t>
  </si>
  <si>
    <t>31. 05. 2012</t>
  </si>
  <si>
    <t>30. 06. 2012</t>
  </si>
  <si>
    <t>31. 07. 2012</t>
  </si>
  <si>
    <t>31. 08. 2012</t>
  </si>
  <si>
    <t>30. 09. 2012</t>
  </si>
  <si>
    <t>30. 11. 2012</t>
  </si>
  <si>
    <t>31. 01. 2013</t>
  </si>
  <si>
    <t>28. 02. 2013</t>
  </si>
  <si>
    <t>31. 03. 2013</t>
  </si>
  <si>
    <t>30. 04. 2013</t>
  </si>
  <si>
    <t>31. 05. 2013</t>
  </si>
  <si>
    <t>30. 06. 2013</t>
  </si>
  <si>
    <t>31. 07. 2013</t>
  </si>
  <si>
    <t>31. 08. 2013</t>
  </si>
  <si>
    <t>30. 09. 2013</t>
  </si>
  <si>
    <t>31. 01. 2014</t>
  </si>
  <si>
    <t>28. 02. 2014</t>
  </si>
  <si>
    <t>31. 03. 2014</t>
  </si>
  <si>
    <t>30. 04. 2014</t>
  </si>
  <si>
    <t>31. 05. 2014</t>
  </si>
  <si>
    <t>30. 06. 2014</t>
  </si>
  <si>
    <t>31. 07. 2014</t>
  </si>
  <si>
    <t>31. 08. 2014</t>
  </si>
  <si>
    <t>30. 09. 2014</t>
  </si>
  <si>
    <t>31. 01. 2015</t>
  </si>
  <si>
    <t>28. 02. 2015</t>
  </si>
  <si>
    <t>31. 03. 2015</t>
  </si>
  <si>
    <t>30. 04. 2015</t>
  </si>
  <si>
    <t>31. 05. 2015</t>
  </si>
  <si>
    <t>30. 06. 2015</t>
  </si>
  <si>
    <t>31. 07. 2015</t>
  </si>
  <si>
    <t>31. 08. 2015</t>
  </si>
  <si>
    <t>30. 09. 2015</t>
  </si>
  <si>
    <t>31. 01. 2016</t>
  </si>
  <si>
    <t>29. 02. 2016</t>
  </si>
  <si>
    <t>31. 03. 2016</t>
  </si>
  <si>
    <t>30. 04. 2016</t>
  </si>
  <si>
    <t>31. 05. 2016</t>
  </si>
  <si>
    <t>30. 06. 2016</t>
  </si>
  <si>
    <t>31. 07. 2016</t>
  </si>
  <si>
    <t>31. 08. 2016</t>
  </si>
  <si>
    <t>30. 09. 2016</t>
  </si>
  <si>
    <t>31. 01. 2017</t>
  </si>
  <si>
    <t>28. 02. 2017</t>
  </si>
  <si>
    <t>31. 03. 2017</t>
  </si>
  <si>
    <t>30. 04. 2017</t>
  </si>
  <si>
    <t>31. 05. 2017</t>
  </si>
  <si>
    <t>30. 06. 2017</t>
  </si>
  <si>
    <t>31. 07. 2017</t>
  </si>
  <si>
    <t>31. 08. 2017</t>
  </si>
  <si>
    <t>30. 09. 2017</t>
  </si>
  <si>
    <t>31. 01. 2018</t>
  </si>
  <si>
    <t>28. 02. 2018</t>
  </si>
  <si>
    <t>30. 04. 2018</t>
  </si>
  <si>
    <t>31. 05. 2018</t>
  </si>
  <si>
    <t>31. 07. 2018</t>
  </si>
  <si>
    <t>31. 08. 2018</t>
  </si>
  <si>
    <t>31. 01. 2019</t>
  </si>
  <si>
    <t>28. 02. 2019</t>
  </si>
  <si>
    <t>30. 04. 2019</t>
  </si>
  <si>
    <t>31. 05. 2019</t>
  </si>
  <si>
    <t>31. 07. 2019</t>
  </si>
  <si>
    <t>31. 08. 2019</t>
  </si>
  <si>
    <t xml:space="preserve">30. 09. 2019. </t>
  </si>
  <si>
    <t>30. 09 . 2017</t>
  </si>
  <si>
    <r>
      <t>31. 03. 2019</t>
    </r>
    <r>
      <rPr>
        <vertAlign val="superscript"/>
        <sz val="8"/>
        <rFont val="Arial"/>
        <family val="2"/>
      </rPr>
      <t>1)</t>
    </r>
  </si>
  <si>
    <t>RSD bn</t>
  </si>
  <si>
    <t>bn RSD</t>
  </si>
  <si>
    <t>Table А.18 – Capital adequacy of the Serbian banking sector (in RSD bn)</t>
  </si>
  <si>
    <t>Table А.20 – Income statement of the Serbian banking sector (in RSD bn)</t>
  </si>
  <si>
    <t>31. 12. 2019.</t>
  </si>
  <si>
    <t>31. 12. 2019</t>
  </si>
  <si>
    <t>31.12.2018</t>
  </si>
  <si>
    <t>30.09.2019</t>
  </si>
  <si>
    <t>31.12.2019</t>
  </si>
  <si>
    <t>31. 10. 2019.</t>
  </si>
  <si>
    <t>30. 11. 2019.</t>
  </si>
  <si>
    <t>31. 10. 2019</t>
  </si>
  <si>
    <t>30. 11. 2019</t>
  </si>
  <si>
    <t xml:space="preserve">31. 12. 2019. </t>
  </si>
  <si>
    <t>OTP Banka Srbija a.d. Beograd</t>
  </si>
  <si>
    <t>Vojvođanskа bankа a.d. Novi Sad</t>
  </si>
  <si>
    <t>ALTA BANKA A.D. BEOGRAD</t>
  </si>
  <si>
    <t>SANJA RADILA</t>
  </si>
  <si>
    <r>
      <t>30. 09. 2019.</t>
    </r>
    <r>
      <rPr>
        <vertAlign val="superscript"/>
        <sz val="8"/>
        <rFont val="Arial"/>
        <family val="2"/>
      </rPr>
      <t>1)</t>
    </r>
  </si>
  <si>
    <r>
      <t xml:space="preserve">30. 09. 2019 </t>
    </r>
    <r>
      <rPr>
        <vertAlign val="superscript"/>
        <sz val="8"/>
        <rFont val="Arial"/>
        <family val="2"/>
      </rPr>
      <t>1)</t>
    </r>
  </si>
  <si>
    <r>
      <t xml:space="preserve">31. 12. 2019 </t>
    </r>
    <r>
      <rPr>
        <vertAlign val="superscript"/>
        <sz val="8"/>
        <rFont val="Arial"/>
        <family val="2"/>
      </rPr>
      <t>1)</t>
    </r>
  </si>
  <si>
    <r>
      <t xml:space="preserve">31. 12. 2019. </t>
    </r>
    <r>
      <rPr>
        <vertAlign val="superscript"/>
        <sz val="8"/>
        <rFont val="Arial"/>
        <family val="2"/>
      </rPr>
      <t>1)</t>
    </r>
  </si>
</sst>
</file>

<file path=xl/styles.xml><?xml version="1.0" encoding="utf-8"?>
<styleSheet xmlns="http://schemas.openxmlformats.org/spreadsheetml/2006/main">
  <numFmts count="4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
    <numFmt numFmtId="178" formatCode="#,##0.0"/>
    <numFmt numFmtId="179" formatCode="#,##0.0_);\(#,##0.0\)"/>
    <numFmt numFmtId="180" formatCode="#,##0_ ;\-#,##0\ "/>
    <numFmt numFmtId="181" formatCode="#,##0.000"/>
    <numFmt numFmtId="182" formatCode="#,##0.0000"/>
    <numFmt numFmtId="183" formatCode="_(* #,##0_);_(* \(#,##0\);_(* &quot;-&quot;??_);_(@_)"/>
    <numFmt numFmtId="184" formatCode="_(* #,##0.0_);_(* \(#,##0.0\);_(* &quot;-&quot;??_);_(@_)"/>
    <numFmt numFmtId="185" formatCode="0.0000"/>
    <numFmt numFmtId="186" formatCode="0.00000000"/>
    <numFmt numFmtId="187" formatCode="dd/mm/yyyy;@"/>
    <numFmt numFmtId="188" formatCode="_(* #,##0.0_);_(* \(#,##0.0\);_(* &quot;-&quot;_);_(@_)"/>
    <numFmt numFmtId="189" formatCode="#,##0.00000000"/>
    <numFmt numFmtId="190" formatCode="[$-241A]dddd\,\ dd\.\ mmmm\ yyyy\."/>
    <numFmt numFmtId="191" formatCode="0.000"/>
    <numFmt numFmtId="192" formatCode="0.00000"/>
    <numFmt numFmtId="193" formatCode="0.000000"/>
    <numFmt numFmtId="194" formatCode="#,##0.00000"/>
    <numFmt numFmtId="195" formatCode="#,##0.000000"/>
    <numFmt numFmtId="196" formatCode="#,##0.0000000"/>
    <numFmt numFmtId="197" formatCode="0.0000000"/>
  </numFmts>
  <fonts count="108">
    <font>
      <sz val="11"/>
      <color theme="1"/>
      <name val="Calibri"/>
      <family val="2"/>
    </font>
    <font>
      <sz val="11"/>
      <color indexed="8"/>
      <name val="Calibri"/>
      <family val="2"/>
    </font>
    <font>
      <sz val="8"/>
      <color indexed="8"/>
      <name val="Arial"/>
      <family val="2"/>
    </font>
    <font>
      <sz val="8"/>
      <name val="Arial"/>
      <family val="2"/>
    </font>
    <font>
      <b/>
      <sz val="8"/>
      <name val="Arial"/>
      <family val="2"/>
    </font>
    <font>
      <i/>
      <sz val="8"/>
      <name val="Arial"/>
      <family val="2"/>
    </font>
    <font>
      <vertAlign val="superscript"/>
      <sz val="8"/>
      <name val="Arial"/>
      <family val="2"/>
    </font>
    <font>
      <sz val="7"/>
      <color indexed="8"/>
      <name val="Arial"/>
      <family val="2"/>
    </font>
    <font>
      <sz val="7"/>
      <name val="Arial"/>
      <family val="2"/>
    </font>
    <font>
      <b/>
      <sz val="7"/>
      <name val="Arial"/>
      <family val="2"/>
    </font>
    <font>
      <i/>
      <sz val="7"/>
      <color indexed="8"/>
      <name val="Arial"/>
      <family val="2"/>
    </font>
    <font>
      <i/>
      <sz val="7"/>
      <name val="Arial"/>
      <family val="2"/>
    </font>
    <font>
      <b/>
      <sz val="9"/>
      <name val="Arial"/>
      <family val="2"/>
    </font>
    <font>
      <sz val="9"/>
      <name val="Arial"/>
      <family val="2"/>
    </font>
    <font>
      <i/>
      <vertAlign val="superscript"/>
      <sz val="7"/>
      <color indexed="8"/>
      <name val="Arial"/>
      <family val="2"/>
    </font>
    <font>
      <vertAlign val="superscript"/>
      <sz val="7"/>
      <color indexed="8"/>
      <name val="Arial"/>
      <family val="2"/>
    </font>
    <font>
      <vertAlign val="superscript"/>
      <sz val="7"/>
      <name val="Arial"/>
      <family val="2"/>
    </font>
    <font>
      <vertAlign val="subscript"/>
      <sz val="8"/>
      <name val="Arial"/>
      <family val="2"/>
    </font>
    <font>
      <i/>
      <vertAlign val="superscript"/>
      <sz val="7"/>
      <name val="Arial"/>
      <family val="2"/>
    </font>
    <font>
      <b/>
      <vertAlign val="superscript"/>
      <sz val="7"/>
      <name val="Arial"/>
      <family val="2"/>
    </font>
    <font>
      <sz val="10"/>
      <name val="Arial"/>
      <family val="2"/>
    </font>
    <font>
      <sz val="10"/>
      <name val="Tahoma"/>
      <family val="2"/>
    </font>
    <font>
      <vertAlign val="superscript"/>
      <sz val="8"/>
      <color indexed="8"/>
      <name val="Arial"/>
      <family val="2"/>
    </font>
    <font>
      <sz val="11"/>
      <name val="Arial"/>
      <family val="2"/>
    </font>
    <font>
      <i/>
      <sz val="11"/>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10"/>
      <name val="Arial"/>
      <family val="2"/>
    </font>
    <font>
      <i/>
      <sz val="8"/>
      <color indexed="8"/>
      <name val="Arial"/>
      <family val="2"/>
    </font>
    <font>
      <sz val="14"/>
      <color indexed="8"/>
      <name val="Arial"/>
      <family val="2"/>
    </font>
    <font>
      <vertAlign val="subscript"/>
      <sz val="8"/>
      <color indexed="8"/>
      <name val="Arial"/>
      <family val="2"/>
    </font>
    <font>
      <b/>
      <sz val="9"/>
      <color indexed="8"/>
      <name val="Arial"/>
      <family val="2"/>
    </font>
    <font>
      <sz val="9"/>
      <color indexed="8"/>
      <name val="Arial"/>
      <family val="2"/>
    </font>
    <font>
      <sz val="9"/>
      <color indexed="10"/>
      <name val="Arial"/>
      <family val="2"/>
    </font>
    <font>
      <b/>
      <sz val="7"/>
      <color indexed="8"/>
      <name val="Arial"/>
      <family val="2"/>
    </font>
    <font>
      <sz val="7"/>
      <color indexed="10"/>
      <name val="Arial"/>
      <family val="2"/>
    </font>
    <font>
      <i/>
      <sz val="8"/>
      <color indexed="10"/>
      <name val="Arial"/>
      <family val="2"/>
    </font>
    <font>
      <b/>
      <sz val="7"/>
      <color indexed="10"/>
      <name val="Arial"/>
      <family val="2"/>
    </font>
    <font>
      <sz val="14"/>
      <color indexed="10"/>
      <name val="Arial"/>
      <family val="2"/>
    </font>
    <font>
      <sz val="11"/>
      <name val="Calibri"/>
      <family val="2"/>
    </font>
    <font>
      <b/>
      <sz val="8"/>
      <color indexed="10"/>
      <name val="Arial"/>
      <family val="2"/>
    </font>
    <font>
      <b/>
      <sz val="9"/>
      <color indexed="10"/>
      <name val="Arial"/>
      <family val="2"/>
    </font>
    <font>
      <sz val="7"/>
      <name val="Calibri"/>
      <family val="2"/>
    </font>
    <font>
      <sz val="8"/>
      <name val="Calibri"/>
      <family val="2"/>
    </font>
    <font>
      <u val="single"/>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FF0000"/>
      <name val="Arial"/>
      <family val="2"/>
    </font>
    <font>
      <sz val="8"/>
      <color theme="1"/>
      <name val="Arial"/>
      <family val="2"/>
    </font>
    <font>
      <i/>
      <sz val="8"/>
      <color theme="1"/>
      <name val="Arial"/>
      <family val="2"/>
    </font>
    <font>
      <sz val="14"/>
      <color theme="1"/>
      <name val="Arial"/>
      <family val="2"/>
    </font>
    <font>
      <b/>
      <sz val="8"/>
      <color theme="1"/>
      <name val="Arial"/>
      <family val="2"/>
    </font>
    <font>
      <vertAlign val="subscript"/>
      <sz val="8"/>
      <color rgb="FF000000"/>
      <name val="Arial"/>
      <family val="2"/>
    </font>
    <font>
      <sz val="8"/>
      <color rgb="FF000000"/>
      <name val="Arial"/>
      <family val="2"/>
    </font>
    <font>
      <i/>
      <sz val="8"/>
      <color rgb="FF000000"/>
      <name val="Arial"/>
      <family val="2"/>
    </font>
    <font>
      <b/>
      <sz val="9"/>
      <color rgb="FF000000"/>
      <name val="Arial"/>
      <family val="2"/>
    </font>
    <font>
      <sz val="9"/>
      <color theme="1"/>
      <name val="Arial"/>
      <family val="2"/>
    </font>
    <font>
      <sz val="9"/>
      <color rgb="FFFF0000"/>
      <name val="Arial"/>
      <family val="2"/>
    </font>
    <font>
      <sz val="7"/>
      <color rgb="FF000000"/>
      <name val="Arial"/>
      <family val="2"/>
    </font>
    <font>
      <b/>
      <sz val="7"/>
      <color rgb="FF000000"/>
      <name val="Arial"/>
      <family val="2"/>
    </font>
    <font>
      <b/>
      <sz val="9"/>
      <color theme="1"/>
      <name val="Arial"/>
      <family val="2"/>
    </font>
    <font>
      <sz val="7"/>
      <color theme="1"/>
      <name val="Arial"/>
      <family val="2"/>
    </font>
    <font>
      <b/>
      <sz val="7"/>
      <color theme="1"/>
      <name val="Arial"/>
      <family val="2"/>
    </font>
    <font>
      <sz val="7"/>
      <color rgb="FFFF0000"/>
      <name val="Arial"/>
      <family val="2"/>
    </font>
    <font>
      <i/>
      <sz val="7"/>
      <color theme="1"/>
      <name val="Arial"/>
      <family val="2"/>
    </font>
    <font>
      <i/>
      <sz val="7"/>
      <color rgb="FF000000"/>
      <name val="Arial"/>
      <family val="2"/>
    </font>
    <font>
      <i/>
      <sz val="8"/>
      <color rgb="FFFF0000"/>
      <name val="Arial"/>
      <family val="2"/>
    </font>
    <font>
      <b/>
      <sz val="7"/>
      <color rgb="FFFF0000"/>
      <name val="Arial"/>
      <family val="2"/>
    </font>
    <font>
      <sz val="14"/>
      <color rgb="FFFF0000"/>
      <name val="Arial"/>
      <family val="2"/>
    </font>
    <font>
      <b/>
      <sz val="8"/>
      <color rgb="FFFF0000"/>
      <name val="Arial"/>
      <family val="2"/>
    </font>
    <font>
      <b/>
      <sz val="9"/>
      <color rgb="FFFF0000"/>
      <name val="Arial"/>
      <family val="2"/>
    </font>
    <font>
      <u val="single"/>
      <sz val="8"/>
      <color theme="1"/>
      <name val="Arial"/>
      <family val="2"/>
    </font>
    <font>
      <vertAlign val="superscript"/>
      <sz val="7"/>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color rgb="FFC0C0C0"/>
      </bottom>
    </border>
    <border>
      <left/>
      <right/>
      <top/>
      <bottom style="medium">
        <color rgb="FFC0C0C0"/>
      </bottom>
    </border>
    <border>
      <left/>
      <right/>
      <top style="medium">
        <color rgb="FFC0C0C0"/>
      </top>
      <bottom style="medium">
        <color rgb="FFC0C0C0"/>
      </bottom>
    </border>
    <border>
      <left/>
      <right/>
      <top style="thin">
        <color rgb="FFC0C0C0"/>
      </top>
      <bottom/>
    </border>
    <border>
      <left/>
      <right/>
      <top style="medium">
        <color rgb="FFC0C0C0"/>
      </top>
      <bottom/>
    </border>
    <border>
      <left/>
      <right style="thin">
        <color rgb="FFC0C0C0"/>
      </right>
      <top/>
      <bottom style="medium">
        <color rgb="FFC0C0C0"/>
      </bottom>
    </border>
    <border>
      <left style="thin">
        <color rgb="FFC0C0C0"/>
      </left>
      <right/>
      <top/>
      <bottom style="medium">
        <color rgb="FFC0C0C0"/>
      </bottom>
    </border>
    <border>
      <left/>
      <right/>
      <top style="medium">
        <color theme="0" tint="-0.3499799966812134"/>
      </top>
      <bottom style="medium">
        <color rgb="FFC0C0C0"/>
      </bottom>
    </border>
    <border>
      <left/>
      <right/>
      <top/>
      <bottom style="medium">
        <color theme="0" tint="-0.3499799966812134"/>
      </bottom>
    </border>
    <border>
      <left/>
      <right/>
      <top/>
      <bottom style="thin">
        <color theme="0" tint="-0.1499900072813034"/>
      </bottom>
    </border>
    <border>
      <left/>
      <right/>
      <top/>
      <bottom style="medium">
        <color theme="0" tint="-0.24997000396251678"/>
      </bottom>
    </border>
    <border>
      <left/>
      <right/>
      <top style="thin">
        <color rgb="FFC0C0C0"/>
      </top>
      <bottom style="medium">
        <color rgb="FFC0C0C0"/>
      </bottom>
    </border>
    <border>
      <left style="thin">
        <color rgb="FFC0C0C0"/>
      </left>
      <right/>
      <top style="medium">
        <color rgb="FFC0C0C0"/>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3" fontId="21" fillId="0" borderId="0" applyFont="0" applyFill="0" applyBorder="0" applyAlignment="0" applyProtection="0"/>
    <xf numFmtId="173" fontId="0" fillId="0" borderId="0" applyFont="0" applyFill="0" applyBorder="0" applyAlignment="0" applyProtection="0"/>
    <xf numFmtId="173" fontId="21"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0" fillId="0" borderId="0">
      <alignment/>
      <protection/>
    </xf>
    <xf numFmtId="0" fontId="2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42">
    <xf numFmtId="0" fontId="0" fillId="0" borderId="0" xfId="0" applyFont="1" applyAlignment="1">
      <alignment/>
    </xf>
    <xf numFmtId="0" fontId="81" fillId="0" borderId="0" xfId="0" applyFont="1" applyBorder="1" applyAlignment="1">
      <alignment vertical="center" wrapText="1"/>
    </xf>
    <xf numFmtId="0" fontId="82" fillId="0" borderId="0" xfId="0" applyFont="1" applyAlignment="1">
      <alignment horizontal="center" vertical="center"/>
    </xf>
    <xf numFmtId="0" fontId="83" fillId="0" borderId="0" xfId="0" applyFont="1" applyAlignment="1">
      <alignment horizontal="center" vertical="center"/>
    </xf>
    <xf numFmtId="0" fontId="84" fillId="0" borderId="0" xfId="0" applyFont="1" applyAlignment="1">
      <alignment horizontal="left" vertical="center" wrapText="1" indent="1"/>
    </xf>
    <xf numFmtId="0" fontId="83" fillId="0" borderId="0" xfId="0" applyFont="1" applyAlignment="1">
      <alignment/>
    </xf>
    <xf numFmtId="0" fontId="85" fillId="0" borderId="0" xfId="0" applyFont="1" applyAlignment="1">
      <alignment/>
    </xf>
    <xf numFmtId="0" fontId="86" fillId="0" borderId="0" xfId="0" applyFont="1" applyAlignment="1">
      <alignment/>
    </xf>
    <xf numFmtId="0" fontId="81" fillId="0" borderId="0" xfId="0" applyFont="1" applyAlignment="1">
      <alignment vertical="center"/>
    </xf>
    <xf numFmtId="0" fontId="87" fillId="0" borderId="0" xfId="0" applyFont="1" applyAlignment="1">
      <alignment horizontal="center" vertical="center"/>
    </xf>
    <xf numFmtId="0" fontId="81" fillId="0" borderId="0" xfId="0" applyFont="1" applyBorder="1" applyAlignment="1">
      <alignment horizontal="right" vertical="center"/>
    </xf>
    <xf numFmtId="0" fontId="83" fillId="0" borderId="0" xfId="0" applyFont="1" applyAlignment="1">
      <alignment horizontal="left" vertical="center"/>
    </xf>
    <xf numFmtId="0" fontId="83" fillId="0" borderId="0" xfId="0" applyFont="1" applyBorder="1" applyAlignment="1">
      <alignment/>
    </xf>
    <xf numFmtId="0" fontId="83" fillId="0" borderId="0" xfId="0" applyFont="1" applyBorder="1" applyAlignment="1">
      <alignment vertical="center" wrapText="1"/>
    </xf>
    <xf numFmtId="0" fontId="88" fillId="0" borderId="0" xfId="0" applyFont="1" applyBorder="1" applyAlignment="1">
      <alignment vertical="center"/>
    </xf>
    <xf numFmtId="0" fontId="83" fillId="0" borderId="0" xfId="0" applyFont="1" applyAlignment="1">
      <alignment vertical="center" wrapText="1"/>
    </xf>
    <xf numFmtId="177" fontId="83" fillId="0" borderId="0" xfId="0" applyNumberFormat="1" applyFont="1" applyFill="1" applyAlignment="1">
      <alignment/>
    </xf>
    <xf numFmtId="178" fontId="83" fillId="0" borderId="0" xfId="0" applyNumberFormat="1" applyFont="1" applyFill="1" applyAlignment="1">
      <alignment/>
    </xf>
    <xf numFmtId="3" fontId="83" fillId="0" borderId="0" xfId="0" applyNumberFormat="1" applyFont="1" applyFill="1" applyAlignment="1">
      <alignment/>
    </xf>
    <xf numFmtId="3" fontId="83" fillId="0" borderId="0" xfId="0" applyNumberFormat="1" applyFont="1" applyAlignment="1">
      <alignment/>
    </xf>
    <xf numFmtId="4" fontId="83" fillId="0" borderId="0" xfId="0" applyNumberFormat="1" applyFont="1" applyAlignment="1">
      <alignment/>
    </xf>
    <xf numFmtId="178" fontId="83" fillId="0" borderId="0" xfId="0" applyNumberFormat="1" applyFont="1" applyAlignment="1">
      <alignment/>
    </xf>
    <xf numFmtId="0" fontId="83" fillId="0" borderId="0" xfId="0" applyFont="1" applyAlignment="1">
      <alignment/>
    </xf>
    <xf numFmtId="0" fontId="83" fillId="0" borderId="0" xfId="0" applyFont="1" applyFill="1" applyAlignment="1">
      <alignment/>
    </xf>
    <xf numFmtId="0" fontId="3" fillId="0" borderId="0" xfId="0" applyFont="1" applyAlignment="1">
      <alignment vertical="center"/>
    </xf>
    <xf numFmtId="0" fontId="84" fillId="0" borderId="0" xfId="0" applyFont="1" applyAlignment="1">
      <alignment/>
    </xf>
    <xf numFmtId="0" fontId="84" fillId="0" borderId="0" xfId="0" applyFont="1" applyAlignment="1">
      <alignment horizontal="left" wrapText="1"/>
    </xf>
    <xf numFmtId="0" fontId="88" fillId="0" borderId="0" xfId="0" applyFont="1" applyFill="1" applyAlignment="1">
      <alignment horizontal="left" vertical="center" wrapText="1"/>
    </xf>
    <xf numFmtId="0" fontId="83" fillId="0" borderId="0" xfId="0" applyFont="1" applyFill="1" applyAlignment="1">
      <alignment vertical="center"/>
    </xf>
    <xf numFmtId="176" fontId="83" fillId="0" borderId="0" xfId="0" applyNumberFormat="1" applyFont="1" applyFill="1" applyAlignment="1">
      <alignment/>
    </xf>
    <xf numFmtId="3" fontId="3" fillId="0" borderId="0" xfId="0" applyNumberFormat="1" applyFont="1" applyAlignment="1">
      <alignment/>
    </xf>
    <xf numFmtId="3" fontId="3" fillId="0" borderId="0" xfId="0" applyNumberFormat="1" applyFont="1" applyFill="1" applyAlignment="1">
      <alignment/>
    </xf>
    <xf numFmtId="0" fontId="83" fillId="0" borderId="0" xfId="0" applyFont="1" applyBorder="1" applyAlignment="1">
      <alignment horizontal="center" vertical="center"/>
    </xf>
    <xf numFmtId="0" fontId="83" fillId="0" borderId="0" xfId="0" applyFont="1" applyBorder="1" applyAlignment="1">
      <alignment horizontal="left" vertical="center" wrapText="1"/>
    </xf>
    <xf numFmtId="0" fontId="89" fillId="0" borderId="0" xfId="0" applyFont="1" applyFill="1" applyBorder="1" applyAlignment="1">
      <alignment horizontal="left" vertical="center" wrapText="1" indent="1"/>
    </xf>
    <xf numFmtId="0" fontId="89" fillId="0" borderId="0" xfId="0" applyFont="1" applyFill="1" applyBorder="1" applyAlignment="1">
      <alignment horizontal="left" vertical="center" indent="1"/>
    </xf>
    <xf numFmtId="0" fontId="86" fillId="0" borderId="0" xfId="0" applyFont="1" applyBorder="1" applyAlignment="1">
      <alignment horizontal="left" vertical="center"/>
    </xf>
    <xf numFmtId="0" fontId="83" fillId="0" borderId="0" xfId="0" applyNumberFormat="1" applyFont="1" applyFill="1" applyAlignment="1">
      <alignment/>
    </xf>
    <xf numFmtId="181" fontId="83" fillId="0" borderId="0" xfId="0" applyNumberFormat="1" applyFont="1" applyAlignment="1">
      <alignment/>
    </xf>
    <xf numFmtId="182" fontId="83" fillId="0" borderId="0" xfId="0" applyNumberFormat="1" applyFont="1" applyAlignment="1">
      <alignment/>
    </xf>
    <xf numFmtId="0" fontId="3" fillId="0" borderId="0" xfId="0" applyFont="1" applyAlignment="1">
      <alignment/>
    </xf>
    <xf numFmtId="177" fontId="3" fillId="0" borderId="0" xfId="0" applyNumberFormat="1" applyFont="1" applyFill="1" applyAlignment="1">
      <alignment/>
    </xf>
    <xf numFmtId="176" fontId="3" fillId="0" borderId="0" xfId="0" applyNumberFormat="1" applyFont="1" applyFill="1" applyAlignment="1">
      <alignment horizontal="right" vertical="center"/>
    </xf>
    <xf numFmtId="0" fontId="86" fillId="0" borderId="0" xfId="0" applyFont="1" applyFill="1" applyAlignment="1">
      <alignment horizontal="center" vertical="center"/>
    </xf>
    <xf numFmtId="0" fontId="88" fillId="0" borderId="0" xfId="0" applyFont="1" applyAlignment="1">
      <alignment horizontal="center" vertical="center"/>
    </xf>
    <xf numFmtId="0" fontId="88" fillId="0" borderId="0" xfId="0" applyFont="1" applyAlignment="1">
      <alignment vertical="center"/>
    </xf>
    <xf numFmtId="0" fontId="88" fillId="0" borderId="0" xfId="0" applyFont="1" applyAlignment="1">
      <alignment horizontal="left" vertical="center"/>
    </xf>
    <xf numFmtId="0" fontId="88" fillId="0" borderId="10" xfId="0" applyFont="1" applyBorder="1" applyAlignment="1">
      <alignment horizontal="center" vertical="center" wrapText="1"/>
    </xf>
    <xf numFmtId="0" fontId="88" fillId="0" borderId="0" xfId="0" applyFont="1" applyBorder="1" applyAlignment="1">
      <alignment vertical="center" wrapText="1"/>
    </xf>
    <xf numFmtId="0" fontId="83" fillId="0" borderId="0" xfId="0" applyFont="1" applyAlignment="1">
      <alignment horizontal="left" vertical="center" wrapText="1"/>
    </xf>
    <xf numFmtId="0" fontId="86" fillId="0" borderId="0" xfId="0" applyFont="1" applyAlignment="1">
      <alignment vertical="center"/>
    </xf>
    <xf numFmtId="3" fontId="82" fillId="0" borderId="0" xfId="0" applyNumberFormat="1" applyFont="1" applyAlignment="1">
      <alignment/>
    </xf>
    <xf numFmtId="0" fontId="82" fillId="0" borderId="0" xfId="0" applyFont="1" applyAlignment="1">
      <alignment/>
    </xf>
    <xf numFmtId="178" fontId="83" fillId="0" borderId="0" xfId="0" applyNumberFormat="1" applyFont="1" applyAlignment="1">
      <alignment vertical="center" wrapText="1"/>
    </xf>
    <xf numFmtId="10" fontId="3" fillId="0" borderId="0" xfId="0" applyNumberFormat="1" applyFont="1" applyAlignment="1">
      <alignment/>
    </xf>
    <xf numFmtId="178" fontId="3" fillId="0" borderId="0" xfId="0" applyNumberFormat="1" applyFont="1" applyFill="1" applyAlignment="1">
      <alignment/>
    </xf>
    <xf numFmtId="0" fontId="83" fillId="0" borderId="0" xfId="0" applyFont="1" applyFill="1" applyAlignment="1">
      <alignment vertical="center" wrapText="1"/>
    </xf>
    <xf numFmtId="0" fontId="3" fillId="0" borderId="0" xfId="0" applyFont="1" applyBorder="1" applyAlignment="1">
      <alignment horizontal="center" vertical="center"/>
    </xf>
    <xf numFmtId="0" fontId="82" fillId="0" borderId="0" xfId="0" applyFont="1" applyFill="1" applyAlignment="1">
      <alignment/>
    </xf>
    <xf numFmtId="0" fontId="88" fillId="0" borderId="0" xfId="0" applyFont="1" applyAlignment="1">
      <alignment horizontal="left" vertical="center"/>
    </xf>
    <xf numFmtId="0" fontId="3" fillId="0" borderId="0" xfId="0" applyFont="1" applyFill="1" applyAlignment="1">
      <alignment/>
    </xf>
    <xf numFmtId="0" fontId="88" fillId="0" borderId="0" xfId="0" applyFont="1" applyBorder="1" applyAlignment="1">
      <alignment horizontal="left" vertical="center"/>
    </xf>
    <xf numFmtId="0" fontId="88" fillId="0" borderId="0" xfId="0" applyFont="1" applyBorder="1" applyAlignment="1">
      <alignment horizontal="center" vertical="center"/>
    </xf>
    <xf numFmtId="0" fontId="81" fillId="0" borderId="11" xfId="0" applyFont="1" applyBorder="1" applyAlignment="1">
      <alignment vertical="center"/>
    </xf>
    <xf numFmtId="0" fontId="83" fillId="0" borderId="11" xfId="0" applyFont="1" applyBorder="1" applyAlignment="1">
      <alignment/>
    </xf>
    <xf numFmtId="0" fontId="82" fillId="0" borderId="11" xfId="0" applyFont="1" applyBorder="1" applyAlignment="1">
      <alignment/>
    </xf>
    <xf numFmtId="0" fontId="83" fillId="0" borderId="12" xfId="0" applyFont="1" applyBorder="1" applyAlignment="1">
      <alignment/>
    </xf>
    <xf numFmtId="0" fontId="88" fillId="0" borderId="12" xfId="0" applyFont="1" applyBorder="1" applyAlignment="1">
      <alignment vertical="center" wrapText="1"/>
    </xf>
    <xf numFmtId="0" fontId="88" fillId="0" borderId="0" xfId="0" applyFont="1" applyBorder="1" applyAlignment="1">
      <alignment horizontal="center" vertical="center" wrapText="1"/>
    </xf>
    <xf numFmtId="0" fontId="81" fillId="0" borderId="12" xfId="0" applyFont="1" applyBorder="1" applyAlignment="1">
      <alignment vertical="center"/>
    </xf>
    <xf numFmtId="0" fontId="88" fillId="0" borderId="12" xfId="0" applyFont="1" applyBorder="1" applyAlignment="1">
      <alignment horizontal="center" vertical="center" wrapText="1"/>
    </xf>
    <xf numFmtId="0" fontId="88" fillId="0" borderId="0" xfId="0" applyFont="1" applyFill="1" applyBorder="1" applyAlignment="1">
      <alignment vertical="center" wrapText="1"/>
    </xf>
    <xf numFmtId="0" fontId="81" fillId="0" borderId="12" xfId="0" applyFont="1" applyBorder="1" applyAlignment="1">
      <alignment vertical="center" wrapText="1"/>
    </xf>
    <xf numFmtId="0" fontId="88" fillId="0" borderId="12" xfId="0" applyFont="1" applyFill="1" applyBorder="1" applyAlignment="1">
      <alignment vertical="center" wrapText="1"/>
    </xf>
    <xf numFmtId="0" fontId="88" fillId="0" borderId="12" xfId="0" applyFont="1" applyFill="1" applyBorder="1" applyAlignment="1">
      <alignment horizontal="center" vertical="center" wrapText="1"/>
    </xf>
    <xf numFmtId="0" fontId="90" fillId="0" borderId="0" xfId="0" applyFont="1" applyAlignment="1">
      <alignment vertical="center"/>
    </xf>
    <xf numFmtId="0" fontId="91" fillId="0" borderId="0" xfId="0" applyFont="1" applyAlignment="1">
      <alignment/>
    </xf>
    <xf numFmtId="0" fontId="92" fillId="0" borderId="0" xfId="0" applyFont="1" applyAlignment="1">
      <alignment/>
    </xf>
    <xf numFmtId="0" fontId="93" fillId="0" borderId="0" xfId="0" applyFont="1" applyAlignment="1">
      <alignment vertical="center" wrapText="1"/>
    </xf>
    <xf numFmtId="0" fontId="93" fillId="0" borderId="0" xfId="0" applyFont="1" applyBorder="1" applyAlignment="1">
      <alignment vertical="center" wrapText="1"/>
    </xf>
    <xf numFmtId="0" fontId="93" fillId="0" borderId="12" xfId="0" applyFont="1" applyBorder="1" applyAlignment="1">
      <alignment vertical="center" wrapText="1"/>
    </xf>
    <xf numFmtId="0" fontId="94" fillId="0" borderId="13" xfId="0" applyFont="1" applyBorder="1" applyAlignment="1">
      <alignment vertical="center" wrapText="1"/>
    </xf>
    <xf numFmtId="0" fontId="93" fillId="0" borderId="0" xfId="0" applyFont="1" applyFill="1" applyAlignment="1">
      <alignment horizontal="left" vertical="top" wrapText="1"/>
    </xf>
    <xf numFmtId="0" fontId="88" fillId="0" borderId="12" xfId="0" applyFont="1" applyBorder="1" applyAlignment="1">
      <alignment horizontal="center" vertical="center"/>
    </xf>
    <xf numFmtId="0" fontId="3" fillId="0" borderId="12" xfId="0" applyFont="1" applyBorder="1" applyAlignment="1">
      <alignment horizontal="center" vertical="center"/>
    </xf>
    <xf numFmtId="3" fontId="91" fillId="0" borderId="0" xfId="0" applyNumberFormat="1" applyFont="1" applyFill="1" applyAlignment="1">
      <alignment/>
    </xf>
    <xf numFmtId="177" fontId="91" fillId="0" borderId="0" xfId="0" applyNumberFormat="1" applyFont="1" applyFill="1" applyAlignment="1">
      <alignment/>
    </xf>
    <xf numFmtId="0" fontId="93" fillId="0" borderId="0" xfId="0" applyFont="1" applyAlignment="1">
      <alignment vertical="center"/>
    </xf>
    <xf numFmtId="178" fontId="93" fillId="0" borderId="0" xfId="0" applyNumberFormat="1" applyFont="1" applyAlignment="1">
      <alignment horizontal="right" vertical="center"/>
    </xf>
    <xf numFmtId="183" fontId="8" fillId="0" borderId="0" xfId="42" applyNumberFormat="1" applyFont="1" applyFill="1" applyAlignment="1">
      <alignment/>
    </xf>
    <xf numFmtId="3" fontId="8" fillId="0" borderId="0" xfId="0" applyNumberFormat="1" applyFont="1" applyAlignment="1">
      <alignment horizontal="right" vertical="center"/>
    </xf>
    <xf numFmtId="3" fontId="8" fillId="0" borderId="0" xfId="0" applyNumberFormat="1" applyFont="1" applyAlignment="1">
      <alignment horizontal="right" vertical="center" wrapText="1"/>
    </xf>
    <xf numFmtId="0" fontId="93" fillId="0" borderId="12" xfId="0" applyFont="1" applyBorder="1" applyAlignment="1">
      <alignment vertical="center"/>
    </xf>
    <xf numFmtId="0" fontId="95" fillId="0" borderId="0" xfId="0" applyFont="1" applyAlignment="1">
      <alignment/>
    </xf>
    <xf numFmtId="0" fontId="86" fillId="0" borderId="12" xfId="0" applyFont="1" applyBorder="1" applyAlignment="1">
      <alignment/>
    </xf>
    <xf numFmtId="0" fontId="96" fillId="0" borderId="0" xfId="0" applyFont="1" applyAlignment="1">
      <alignment/>
    </xf>
    <xf numFmtId="0" fontId="96" fillId="0" borderId="0" xfId="0" applyFont="1" applyBorder="1" applyAlignment="1">
      <alignment/>
    </xf>
    <xf numFmtId="0" fontId="94" fillId="0" borderId="13" xfId="0" applyFont="1" applyBorder="1" applyAlignment="1">
      <alignment vertical="center"/>
    </xf>
    <xf numFmtId="0" fontId="88" fillId="0" borderId="12" xfId="0" applyFont="1" applyBorder="1" applyAlignment="1">
      <alignment horizontal="left" vertical="center"/>
    </xf>
    <xf numFmtId="3" fontId="8" fillId="0" borderId="0" xfId="42" applyNumberFormat="1" applyFont="1" applyAlignment="1">
      <alignment horizontal="right" vertical="center"/>
    </xf>
    <xf numFmtId="0" fontId="94" fillId="0" borderId="13" xfId="0" applyFont="1" applyBorder="1" applyAlignment="1">
      <alignment horizontal="left" vertical="center"/>
    </xf>
    <xf numFmtId="0" fontId="3" fillId="0" borderId="12" xfId="0" applyFont="1" applyFill="1" applyBorder="1" applyAlignment="1">
      <alignment horizontal="center" vertical="center" wrapText="1"/>
    </xf>
    <xf numFmtId="0" fontId="96" fillId="0" borderId="0" xfId="0" applyFont="1" applyAlignment="1">
      <alignment horizontal="left" vertical="center" wrapText="1"/>
    </xf>
    <xf numFmtId="179" fontId="93" fillId="0" borderId="0" xfId="42" applyNumberFormat="1" applyFont="1" applyAlignment="1">
      <alignment horizontal="right" vertical="center"/>
    </xf>
    <xf numFmtId="179" fontId="94" fillId="0" borderId="13" xfId="42" applyNumberFormat="1" applyFont="1" applyBorder="1" applyAlignment="1">
      <alignment horizontal="right" vertical="center"/>
    </xf>
    <xf numFmtId="0" fontId="96" fillId="0" borderId="0" xfId="0" applyFont="1" applyFill="1" applyAlignment="1">
      <alignment horizontal="left" vertical="center" wrapText="1"/>
    </xf>
    <xf numFmtId="179" fontId="93" fillId="0" borderId="0" xfId="42" applyNumberFormat="1" applyFont="1" applyFill="1" applyAlignment="1">
      <alignment horizontal="right" vertical="center"/>
    </xf>
    <xf numFmtId="178" fontId="9" fillId="0" borderId="12" xfId="42" applyNumberFormat="1" applyFont="1" applyFill="1" applyBorder="1" applyAlignment="1">
      <alignment horizontal="right" vertical="center"/>
    </xf>
    <xf numFmtId="0" fontId="96" fillId="0" borderId="0" xfId="0" applyFont="1" applyFill="1" applyAlignment="1">
      <alignment horizontal="left" vertical="center" wrapText="1" indent="1"/>
    </xf>
    <xf numFmtId="176" fontId="96" fillId="0" borderId="0" xfId="0" applyNumberFormat="1" applyFont="1" applyAlignment="1">
      <alignment/>
    </xf>
    <xf numFmtId="176" fontId="96" fillId="0" borderId="0" xfId="0" applyNumberFormat="1" applyFont="1" applyAlignment="1">
      <alignment vertical="center"/>
    </xf>
    <xf numFmtId="179" fontId="94" fillId="0" borderId="0" xfId="42" applyNumberFormat="1" applyFont="1" applyFill="1" applyAlignment="1">
      <alignment horizontal="right" vertical="center"/>
    </xf>
    <xf numFmtId="0" fontId="97" fillId="0" borderId="13" xfId="0" applyFont="1" applyFill="1" applyBorder="1" applyAlignment="1">
      <alignment horizontal="left" vertical="center" wrapText="1"/>
    </xf>
    <xf numFmtId="178" fontId="94" fillId="0" borderId="13" xfId="42" applyNumberFormat="1" applyFont="1" applyFill="1" applyBorder="1" applyAlignment="1">
      <alignment horizontal="right" vertical="center"/>
    </xf>
    <xf numFmtId="178" fontId="91" fillId="0" borderId="0" xfId="0" applyNumberFormat="1" applyFont="1" applyAlignment="1">
      <alignment/>
    </xf>
    <xf numFmtId="178" fontId="96" fillId="0" borderId="0" xfId="0" applyNumberFormat="1" applyFont="1" applyFill="1" applyAlignment="1">
      <alignment/>
    </xf>
    <xf numFmtId="0" fontId="96" fillId="0" borderId="0" xfId="0" applyFont="1" applyFill="1" applyAlignment="1">
      <alignment/>
    </xf>
    <xf numFmtId="178" fontId="96" fillId="0" borderId="0" xfId="0" applyNumberFormat="1" applyFont="1" applyAlignment="1">
      <alignment/>
    </xf>
    <xf numFmtId="178" fontId="8" fillId="0" borderId="0" xfId="0" applyNumberFormat="1" applyFont="1" applyAlignment="1">
      <alignment horizontal="right" vertical="center"/>
    </xf>
    <xf numFmtId="178" fontId="94" fillId="0" borderId="13" xfId="42" applyNumberFormat="1" applyFont="1" applyBorder="1" applyAlignment="1">
      <alignment vertical="center"/>
    </xf>
    <xf numFmtId="0" fontId="98" fillId="0" borderId="0" xfId="0" applyFont="1" applyAlignment="1">
      <alignment horizontal="center" vertical="center"/>
    </xf>
    <xf numFmtId="178" fontId="93" fillId="0" borderId="0" xfId="42" applyNumberFormat="1" applyFont="1" applyFill="1" applyAlignment="1">
      <alignment horizontal="right" vertical="center"/>
    </xf>
    <xf numFmtId="0" fontId="99" fillId="0" borderId="0" xfId="0" applyFont="1" applyAlignment="1">
      <alignment horizontal="left" vertical="center" wrapText="1" indent="1"/>
    </xf>
    <xf numFmtId="0" fontId="99" fillId="0" borderId="0" xfId="0" applyFont="1" applyAlignment="1">
      <alignment/>
    </xf>
    <xf numFmtId="178" fontId="93" fillId="0" borderId="12" xfId="42" applyNumberFormat="1" applyFont="1" applyFill="1" applyBorder="1" applyAlignment="1">
      <alignment horizontal="right" vertical="center"/>
    </xf>
    <xf numFmtId="0" fontId="97" fillId="0" borderId="13" xfId="0" applyFont="1" applyBorder="1" applyAlignment="1">
      <alignment horizontal="left" vertical="center"/>
    </xf>
    <xf numFmtId="0" fontId="8" fillId="0" borderId="0" xfId="0" applyFont="1" applyAlignment="1">
      <alignment vertical="center"/>
    </xf>
    <xf numFmtId="0" fontId="93" fillId="0" borderId="0" xfId="0" applyFont="1" applyAlignment="1">
      <alignment horizontal="left" vertical="center" wrapText="1"/>
    </xf>
    <xf numFmtId="178" fontId="8" fillId="0" borderId="0" xfId="42" applyNumberFormat="1" applyFont="1" applyAlignment="1">
      <alignment horizontal="right" vertical="center"/>
    </xf>
    <xf numFmtId="178" fontId="8" fillId="0" borderId="0" xfId="42" applyNumberFormat="1" applyFont="1" applyFill="1" applyAlignment="1">
      <alignment horizontal="right" vertical="center"/>
    </xf>
    <xf numFmtId="178" fontId="93" fillId="0" borderId="0" xfId="42" applyNumberFormat="1" applyFont="1" applyAlignment="1">
      <alignment horizontal="right" vertical="center"/>
    </xf>
    <xf numFmtId="178" fontId="8" fillId="0" borderId="12" xfId="42" applyNumberFormat="1" applyFont="1" applyBorder="1" applyAlignment="1">
      <alignment horizontal="right" vertical="center"/>
    </xf>
    <xf numFmtId="178" fontId="8" fillId="0" borderId="12" xfId="42" applyNumberFormat="1" applyFont="1" applyFill="1" applyBorder="1" applyAlignment="1">
      <alignment horizontal="right" vertical="center"/>
    </xf>
    <xf numFmtId="0" fontId="94" fillId="0" borderId="13" xfId="0" applyFont="1" applyBorder="1" applyAlignment="1">
      <alignment horizontal="left" vertical="center" wrapText="1"/>
    </xf>
    <xf numFmtId="0" fontId="96" fillId="0" borderId="0" xfId="0" applyFont="1" applyAlignment="1">
      <alignment/>
    </xf>
    <xf numFmtId="0" fontId="96" fillId="0" borderId="0" xfId="0" applyFont="1" applyFill="1" applyAlignment="1">
      <alignment/>
    </xf>
    <xf numFmtId="178" fontId="83" fillId="0" borderId="12" xfId="0" applyNumberFormat="1" applyFont="1" applyBorder="1" applyAlignment="1">
      <alignment/>
    </xf>
    <xf numFmtId="0" fontId="83" fillId="0" borderId="12" xfId="0" applyFont="1" applyBorder="1" applyAlignment="1">
      <alignment vertical="center" wrapText="1"/>
    </xf>
    <xf numFmtId="0" fontId="81" fillId="0" borderId="12" xfId="0" applyFont="1" applyBorder="1" applyAlignment="1">
      <alignment horizontal="left" vertical="center"/>
    </xf>
    <xf numFmtId="176" fontId="8" fillId="0" borderId="0" xfId="42" applyNumberFormat="1" applyFont="1" applyAlignment="1">
      <alignment horizontal="right" vertical="center"/>
    </xf>
    <xf numFmtId="0" fontId="100" fillId="0" borderId="0" xfId="0" applyFont="1" applyAlignment="1">
      <alignment horizontal="left" vertical="top" indent="1"/>
    </xf>
    <xf numFmtId="178" fontId="9" fillId="0" borderId="12" xfId="42" applyNumberFormat="1" applyFont="1" applyBorder="1" applyAlignment="1">
      <alignment horizontal="right" vertical="center"/>
    </xf>
    <xf numFmtId="0" fontId="83" fillId="0" borderId="12" xfId="0" applyFont="1" applyBorder="1" applyAlignment="1">
      <alignment vertical="center"/>
    </xf>
    <xf numFmtId="0" fontId="88" fillId="0" borderId="12" xfId="0" applyFont="1" applyBorder="1" applyAlignment="1">
      <alignment vertical="center"/>
    </xf>
    <xf numFmtId="176" fontId="8" fillId="0" borderId="0" xfId="42" applyNumberFormat="1" applyFont="1" applyBorder="1" applyAlignment="1">
      <alignment vertical="center"/>
    </xf>
    <xf numFmtId="3" fontId="96" fillId="0" borderId="0" xfId="0" applyNumberFormat="1" applyFont="1" applyAlignment="1">
      <alignment/>
    </xf>
    <xf numFmtId="178" fontId="8" fillId="0" borderId="0" xfId="42" applyNumberFormat="1" applyFont="1" applyAlignment="1">
      <alignment vertical="center"/>
    </xf>
    <xf numFmtId="4" fontId="96" fillId="0" borderId="0" xfId="0" applyNumberFormat="1" applyFont="1" applyAlignment="1">
      <alignment/>
    </xf>
    <xf numFmtId="0" fontId="94" fillId="0" borderId="0" xfId="0" applyFont="1" applyAlignment="1">
      <alignment vertical="center"/>
    </xf>
    <xf numFmtId="178" fontId="9" fillId="0" borderId="0" xfId="42" applyNumberFormat="1" applyFont="1" applyAlignment="1">
      <alignment vertical="center"/>
    </xf>
    <xf numFmtId="178" fontId="8" fillId="0" borderId="12" xfId="42" applyNumberFormat="1" applyFont="1" applyBorder="1" applyAlignment="1">
      <alignment vertical="center"/>
    </xf>
    <xf numFmtId="178" fontId="9" fillId="0" borderId="13" xfId="42" applyNumberFormat="1" applyFont="1" applyBorder="1" applyAlignment="1">
      <alignment vertical="center"/>
    </xf>
    <xf numFmtId="0" fontId="96" fillId="0" borderId="0" xfId="0" applyFont="1" applyAlignment="1">
      <alignment vertical="center" wrapText="1"/>
    </xf>
    <xf numFmtId="177" fontId="96" fillId="0" borderId="0" xfId="0" applyNumberFormat="1" applyFont="1" applyAlignment="1">
      <alignment/>
    </xf>
    <xf numFmtId="0" fontId="96" fillId="0" borderId="0" xfId="0" applyFont="1" applyAlignment="1">
      <alignment vertical="center"/>
    </xf>
    <xf numFmtId="0" fontId="96" fillId="0" borderId="12" xfId="0" applyFont="1" applyBorder="1" applyAlignment="1">
      <alignment vertical="center"/>
    </xf>
    <xf numFmtId="178" fontId="94" fillId="0" borderId="13" xfId="42" applyNumberFormat="1" applyFont="1" applyBorder="1" applyAlignment="1">
      <alignment horizontal="right" vertical="center"/>
    </xf>
    <xf numFmtId="178" fontId="93" fillId="0" borderId="0" xfId="42" applyNumberFormat="1" applyFont="1" applyBorder="1" applyAlignment="1">
      <alignment vertical="center"/>
    </xf>
    <xf numFmtId="0" fontId="97" fillId="0" borderId="0" xfId="0" applyFont="1" applyAlignment="1">
      <alignment vertical="center"/>
    </xf>
    <xf numFmtId="178" fontId="94" fillId="0" borderId="0" xfId="42" applyNumberFormat="1" applyFont="1" applyBorder="1" applyAlignment="1">
      <alignment vertical="center"/>
    </xf>
    <xf numFmtId="178" fontId="93" fillId="0" borderId="12" xfId="42" applyNumberFormat="1" applyFont="1" applyBorder="1" applyAlignment="1">
      <alignment vertical="center"/>
    </xf>
    <xf numFmtId="0" fontId="97" fillId="0" borderId="13" xfId="0" applyFont="1" applyBorder="1" applyAlignment="1">
      <alignment vertical="center"/>
    </xf>
    <xf numFmtId="0" fontId="91" fillId="0" borderId="0" xfId="0" applyFont="1" applyFill="1" applyAlignment="1">
      <alignment/>
    </xf>
    <xf numFmtId="0" fontId="12" fillId="0" borderId="0" xfId="0" applyFont="1" applyAlignment="1">
      <alignment vertical="center"/>
    </xf>
    <xf numFmtId="0" fontId="92" fillId="0" borderId="0" xfId="0" applyFont="1" applyFill="1" applyAlignment="1">
      <alignment/>
    </xf>
    <xf numFmtId="0" fontId="93" fillId="0" borderId="0" xfId="0" applyFont="1" applyBorder="1" applyAlignment="1">
      <alignment horizontal="left" vertical="center" wrapText="1"/>
    </xf>
    <xf numFmtId="179" fontId="8" fillId="0" borderId="0" xfId="42" applyNumberFormat="1" applyFont="1" applyAlignment="1">
      <alignment vertical="center"/>
    </xf>
    <xf numFmtId="179" fontId="93" fillId="0" borderId="12" xfId="42" applyNumberFormat="1" applyFont="1" applyBorder="1" applyAlignment="1">
      <alignment vertical="center"/>
    </xf>
    <xf numFmtId="179" fontId="94" fillId="0" borderId="13" xfId="42" applyNumberFormat="1" applyFont="1" applyFill="1" applyBorder="1" applyAlignment="1">
      <alignment vertical="center"/>
    </xf>
    <xf numFmtId="0" fontId="94" fillId="0" borderId="0" xfId="0" applyFont="1" applyAlignment="1">
      <alignment horizontal="center" vertical="center"/>
    </xf>
    <xf numFmtId="0" fontId="94" fillId="0" borderId="12" xfId="0" applyFont="1" applyBorder="1" applyAlignment="1">
      <alignment horizontal="left" vertical="center" wrapText="1"/>
    </xf>
    <xf numFmtId="0" fontId="12" fillId="0" borderId="0" xfId="0" applyFont="1" applyAlignment="1">
      <alignment horizontal="left" vertical="center"/>
    </xf>
    <xf numFmtId="179" fontId="8" fillId="0" borderId="0" xfId="42" applyNumberFormat="1" applyFont="1" applyAlignment="1">
      <alignment horizontal="right" vertical="center" wrapText="1"/>
    </xf>
    <xf numFmtId="0" fontId="97" fillId="0" borderId="0" xfId="0" applyFont="1" applyAlignment="1">
      <alignment/>
    </xf>
    <xf numFmtId="0" fontId="93" fillId="0" borderId="0" xfId="0" applyFont="1" applyBorder="1" applyAlignment="1">
      <alignment vertical="center"/>
    </xf>
    <xf numFmtId="0" fontId="8" fillId="0" borderId="12" xfId="0" applyFont="1" applyBorder="1" applyAlignment="1">
      <alignment horizontal="center" vertical="center" wrapText="1"/>
    </xf>
    <xf numFmtId="0" fontId="96" fillId="0" borderId="12" xfId="0" applyFont="1" applyBorder="1" applyAlignment="1">
      <alignment vertical="center" wrapText="1"/>
    </xf>
    <xf numFmtId="0" fontId="97" fillId="0" borderId="13" xfId="0" applyFont="1" applyBorder="1" applyAlignment="1">
      <alignment/>
    </xf>
    <xf numFmtId="0" fontId="12" fillId="0" borderId="0" xfId="0" applyFont="1" applyBorder="1" applyAlignment="1">
      <alignment horizontal="left" vertical="center"/>
    </xf>
    <xf numFmtId="0" fontId="4" fillId="0" borderId="12" xfId="0" applyFont="1" applyBorder="1" applyAlignment="1">
      <alignment horizontal="left" vertical="center"/>
    </xf>
    <xf numFmtId="0" fontId="81" fillId="0" borderId="13" xfId="0" applyFont="1" applyBorder="1" applyAlignment="1">
      <alignment horizontal="center" vertical="center" wrapText="1"/>
    </xf>
    <xf numFmtId="0" fontId="83" fillId="0" borderId="12" xfId="0" applyFont="1" applyBorder="1" applyAlignment="1">
      <alignment horizontal="left"/>
    </xf>
    <xf numFmtId="0" fontId="97" fillId="0" borderId="13" xfId="0" applyFont="1" applyBorder="1" applyAlignment="1">
      <alignment vertical="center" wrapText="1"/>
    </xf>
    <xf numFmtId="0" fontId="9" fillId="0" borderId="13" xfId="0" applyFont="1" applyBorder="1" applyAlignment="1">
      <alignment vertical="center" wrapText="1"/>
    </xf>
    <xf numFmtId="177" fontId="96" fillId="0" borderId="0" xfId="74" applyNumberFormat="1" applyFont="1" applyAlignment="1">
      <alignment/>
    </xf>
    <xf numFmtId="0" fontId="100" fillId="0" borderId="0" xfId="0" applyFont="1" applyAlignment="1">
      <alignment horizontal="left" vertical="center" wrapText="1" indent="2"/>
    </xf>
    <xf numFmtId="0" fontId="81" fillId="0" borderId="13" xfId="0" applyFont="1" applyBorder="1" applyAlignment="1">
      <alignment vertical="center" wrapText="1"/>
    </xf>
    <xf numFmtId="0" fontId="101" fillId="0" borderId="12" xfId="0" applyFont="1" applyBorder="1" applyAlignment="1">
      <alignment vertical="center"/>
    </xf>
    <xf numFmtId="0" fontId="96" fillId="0" borderId="0" xfId="0" applyFont="1" applyAlignment="1">
      <alignment horizontal="right" vertical="center"/>
    </xf>
    <xf numFmtId="179" fontId="11" fillId="0" borderId="0" xfId="42" applyNumberFormat="1" applyFont="1" applyAlignment="1">
      <alignment horizontal="right" vertical="center"/>
    </xf>
    <xf numFmtId="0" fontId="8" fillId="0" borderId="0" xfId="0" applyFont="1" applyAlignment="1">
      <alignment/>
    </xf>
    <xf numFmtId="0" fontId="96" fillId="0" borderId="0" xfId="0" applyFont="1" applyAlignment="1">
      <alignment horizontal="center" vertical="center"/>
    </xf>
    <xf numFmtId="179" fontId="96" fillId="0" borderId="0" xfId="42" applyNumberFormat="1" applyFont="1" applyAlignment="1">
      <alignment horizontal="right" vertical="center"/>
    </xf>
    <xf numFmtId="0" fontId="84" fillId="0" borderId="12" xfId="0" applyFont="1" applyBorder="1" applyAlignment="1">
      <alignment horizontal="left" wrapText="1"/>
    </xf>
    <xf numFmtId="176" fontId="93" fillId="0" borderId="0" xfId="0" applyNumberFormat="1" applyFont="1" applyAlignment="1">
      <alignment horizontal="center" vertical="center"/>
    </xf>
    <xf numFmtId="176" fontId="96" fillId="0" borderId="0" xfId="0" applyNumberFormat="1" applyFont="1" applyAlignment="1">
      <alignment horizontal="center" vertical="center"/>
    </xf>
    <xf numFmtId="176" fontId="96" fillId="0" borderId="0" xfId="0" applyNumberFormat="1" applyFont="1" applyBorder="1" applyAlignment="1">
      <alignment horizontal="center" vertical="center"/>
    </xf>
    <xf numFmtId="176" fontId="96" fillId="0" borderId="0" xfId="0" applyNumberFormat="1" applyFont="1" applyFill="1" applyBorder="1" applyAlignment="1">
      <alignment horizontal="center" vertical="center"/>
    </xf>
    <xf numFmtId="176" fontId="8" fillId="0" borderId="0" xfId="0" applyNumberFormat="1" applyFont="1" applyBorder="1" applyAlignment="1">
      <alignment horizontal="center" vertical="center"/>
    </xf>
    <xf numFmtId="2" fontId="93" fillId="0" borderId="0" xfId="0" applyNumberFormat="1" applyFont="1" applyAlignment="1">
      <alignment horizontal="center" vertical="center"/>
    </xf>
    <xf numFmtId="2" fontId="96" fillId="0" borderId="0" xfId="0" applyNumberFormat="1" applyFont="1" applyAlignment="1">
      <alignment horizontal="center" vertical="center"/>
    </xf>
    <xf numFmtId="2" fontId="96" fillId="0" borderId="0" xfId="0" applyNumberFormat="1" applyFont="1" applyBorder="1" applyAlignment="1">
      <alignment horizontal="center" vertical="center"/>
    </xf>
    <xf numFmtId="2" fontId="96" fillId="0" borderId="0" xfId="0" applyNumberFormat="1" applyFont="1" applyFill="1" applyBorder="1" applyAlignment="1">
      <alignment horizontal="center" vertical="center"/>
    </xf>
    <xf numFmtId="2" fontId="8" fillId="0" borderId="0" xfId="0" applyNumberFormat="1" applyFont="1" applyBorder="1" applyAlignment="1">
      <alignment horizontal="center" vertical="center"/>
    </xf>
    <xf numFmtId="0" fontId="95" fillId="0" borderId="0" xfId="0" applyFont="1" applyBorder="1" applyAlignment="1">
      <alignment/>
    </xf>
    <xf numFmtId="178" fontId="93" fillId="0" borderId="0" xfId="0" applyNumberFormat="1" applyFont="1" applyAlignment="1">
      <alignment horizontal="center" vertical="center"/>
    </xf>
    <xf numFmtId="2" fontId="93" fillId="0" borderId="0" xfId="0" applyNumberFormat="1" applyFont="1" applyBorder="1" applyAlignment="1">
      <alignment horizontal="center" vertical="center"/>
    </xf>
    <xf numFmtId="178" fontId="93" fillId="0" borderId="0" xfId="0" applyNumberFormat="1" applyFont="1" applyBorder="1" applyAlignment="1">
      <alignment horizontal="center" vertical="center"/>
    </xf>
    <xf numFmtId="0" fontId="4" fillId="0" borderId="12" xfId="0" applyFont="1" applyBorder="1" applyAlignment="1">
      <alignment vertical="center"/>
    </xf>
    <xf numFmtId="0" fontId="83" fillId="0" borderId="13" xfId="0" applyFont="1" applyBorder="1" applyAlignment="1">
      <alignment horizontal="center" vertical="center"/>
    </xf>
    <xf numFmtId="0" fontId="83" fillId="0" borderId="12" xfId="0" applyFont="1" applyBorder="1" applyAlignment="1">
      <alignment horizontal="center" vertical="center"/>
    </xf>
    <xf numFmtId="179" fontId="96" fillId="0" borderId="12" xfId="42" applyNumberFormat="1" applyFont="1" applyBorder="1" applyAlignment="1">
      <alignment horizontal="right" vertical="center"/>
    </xf>
    <xf numFmtId="179" fontId="97" fillId="0" borderId="13" xfId="42" applyNumberFormat="1" applyFont="1" applyBorder="1" applyAlignment="1">
      <alignment horizontal="right" vertical="center"/>
    </xf>
    <xf numFmtId="0" fontId="102" fillId="0" borderId="0" xfId="0" applyFont="1" applyAlignment="1">
      <alignment vertical="center"/>
    </xf>
    <xf numFmtId="179" fontId="8" fillId="0" borderId="0" xfId="42" applyNumberFormat="1" applyFont="1" applyBorder="1" applyAlignment="1">
      <alignment horizontal="right" vertical="center"/>
    </xf>
    <xf numFmtId="179" fontId="8" fillId="0" borderId="0" xfId="42" applyNumberFormat="1" applyFont="1" applyAlignment="1">
      <alignment horizontal="right" vertical="center"/>
    </xf>
    <xf numFmtId="179" fontId="8" fillId="0" borderId="12" xfId="42" applyNumberFormat="1" applyFont="1" applyBorder="1" applyAlignment="1">
      <alignment horizontal="right" vertical="center"/>
    </xf>
    <xf numFmtId="178" fontId="96" fillId="0" borderId="0" xfId="42" applyNumberFormat="1" applyFont="1" applyAlignment="1">
      <alignment horizontal="right" vertical="center"/>
    </xf>
    <xf numFmtId="178" fontId="96" fillId="0" borderId="12" xfId="42" applyNumberFormat="1" applyFont="1" applyBorder="1" applyAlignment="1">
      <alignment horizontal="right" vertical="center"/>
    </xf>
    <xf numFmtId="178" fontId="97" fillId="0" borderId="13" xfId="42" applyNumberFormat="1" applyFont="1" applyBorder="1" applyAlignment="1">
      <alignment horizontal="right" vertical="center"/>
    </xf>
    <xf numFmtId="178" fontId="9" fillId="0" borderId="13" xfId="42" applyNumberFormat="1" applyFont="1" applyBorder="1" applyAlignment="1">
      <alignment horizontal="right" vertical="center"/>
    </xf>
    <xf numFmtId="178" fontId="96" fillId="0" borderId="0" xfId="0" applyNumberFormat="1" applyFont="1" applyBorder="1" applyAlignment="1">
      <alignment horizontal="right" vertical="center"/>
    </xf>
    <xf numFmtId="178" fontId="97" fillId="0" borderId="13" xfId="0" applyNumberFormat="1" applyFont="1" applyBorder="1" applyAlignment="1">
      <alignment horizontal="right" vertical="center"/>
    </xf>
    <xf numFmtId="0" fontId="96" fillId="0" borderId="0" xfId="0" applyFont="1" applyAlignment="1">
      <alignment vertical="top"/>
    </xf>
    <xf numFmtId="0" fontId="96" fillId="0" borderId="0" xfId="0" applyFont="1" applyFill="1" applyAlignment="1">
      <alignment vertical="center" wrapText="1"/>
    </xf>
    <xf numFmtId="177" fontId="8" fillId="0" borderId="0" xfId="0" applyNumberFormat="1" applyFont="1" applyFill="1" applyAlignment="1">
      <alignment horizontal="right" vertical="center"/>
    </xf>
    <xf numFmtId="177" fontId="8" fillId="0" borderId="0" xfId="0" applyNumberFormat="1" applyFont="1" applyFill="1" applyAlignment="1">
      <alignment/>
    </xf>
    <xf numFmtId="0" fontId="99" fillId="0" borderId="0" xfId="0" applyFont="1" applyAlignment="1">
      <alignment vertical="center"/>
    </xf>
    <xf numFmtId="0" fontId="99" fillId="0" borderId="12" xfId="0" applyFont="1" applyBorder="1" applyAlignment="1">
      <alignment vertical="center"/>
    </xf>
    <xf numFmtId="177" fontId="8" fillId="0" borderId="12" xfId="0" applyNumberFormat="1" applyFont="1" applyFill="1" applyBorder="1" applyAlignment="1">
      <alignment/>
    </xf>
    <xf numFmtId="177" fontId="96" fillId="0" borderId="0" xfId="0" applyNumberFormat="1" applyFont="1" applyAlignment="1">
      <alignment horizontal="right" vertical="center"/>
    </xf>
    <xf numFmtId="0" fontId="96" fillId="0" borderId="0" xfId="0" applyFont="1" applyFill="1" applyAlignment="1">
      <alignment vertical="center"/>
    </xf>
    <xf numFmtId="177" fontId="96" fillId="0" borderId="12" xfId="0" applyNumberFormat="1" applyFont="1" applyBorder="1" applyAlignment="1">
      <alignment horizontal="right" vertical="center"/>
    </xf>
    <xf numFmtId="0" fontId="83" fillId="0" borderId="12" xfId="0" applyFont="1" applyFill="1" applyBorder="1" applyAlignment="1">
      <alignment/>
    </xf>
    <xf numFmtId="0" fontId="93" fillId="0" borderId="0" xfId="0" applyFont="1" applyAlignment="1">
      <alignment horizontal="left" vertical="top"/>
    </xf>
    <xf numFmtId="0" fontId="96" fillId="0" borderId="0" xfId="0" applyFont="1" applyAlignment="1">
      <alignment horizontal="left" vertical="top" wrapText="1"/>
    </xf>
    <xf numFmtId="0" fontId="90" fillId="0" borderId="0" xfId="0" applyFont="1" applyFill="1" applyAlignment="1">
      <alignment vertical="center"/>
    </xf>
    <xf numFmtId="0" fontId="97" fillId="0" borderId="0" xfId="0" applyNumberFormat="1" applyFont="1" applyFill="1" applyAlignment="1">
      <alignment/>
    </xf>
    <xf numFmtId="180" fontId="94" fillId="0" borderId="13" xfId="42" applyNumberFormat="1" applyFont="1" applyBorder="1" applyAlignment="1">
      <alignment horizontal="right" vertical="center"/>
    </xf>
    <xf numFmtId="0" fontId="96" fillId="0" borderId="0" xfId="0" applyFont="1" applyAlignment="1">
      <alignment horizontal="left" vertical="top"/>
    </xf>
    <xf numFmtId="0" fontId="99" fillId="0" borderId="0" xfId="0" applyFont="1" applyFill="1" applyAlignment="1">
      <alignment horizontal="left" vertical="top" wrapText="1" indent="1"/>
    </xf>
    <xf numFmtId="0" fontId="99" fillId="0" borderId="12" xfId="0" applyFont="1" applyFill="1" applyBorder="1" applyAlignment="1">
      <alignment horizontal="left" vertical="top" wrapText="1" indent="1"/>
    </xf>
    <xf numFmtId="0" fontId="93" fillId="0" borderId="0" xfId="0" applyFont="1" applyAlignment="1">
      <alignment horizontal="left" vertical="top" wrapText="1"/>
    </xf>
    <xf numFmtId="0" fontId="100" fillId="0" borderId="0" xfId="0" applyFont="1" applyAlignment="1">
      <alignment horizontal="left" vertical="top" wrapText="1" indent="1"/>
    </xf>
    <xf numFmtId="0" fontId="100" fillId="0" borderId="12" xfId="0" applyFont="1" applyBorder="1" applyAlignment="1">
      <alignment horizontal="left" vertical="top" indent="1"/>
    </xf>
    <xf numFmtId="0" fontId="90" fillId="0" borderId="0" xfId="0" applyFont="1" applyFill="1" applyBorder="1" applyAlignment="1">
      <alignment vertical="center"/>
    </xf>
    <xf numFmtId="0" fontId="95" fillId="0" borderId="0" xfId="0" applyFont="1" applyFill="1" applyAlignment="1">
      <alignment/>
    </xf>
    <xf numFmtId="0" fontId="12" fillId="0" borderId="0" xfId="0" applyFont="1" applyFill="1" applyAlignment="1">
      <alignment vertical="center"/>
    </xf>
    <xf numFmtId="0" fontId="12" fillId="0" borderId="0" xfId="0" applyFont="1" applyFill="1" applyBorder="1" applyAlignment="1">
      <alignment vertical="center"/>
    </xf>
    <xf numFmtId="180" fontId="93" fillId="0" borderId="0" xfId="42" applyNumberFormat="1" applyFont="1" applyAlignment="1">
      <alignment horizontal="right" vertical="center"/>
    </xf>
    <xf numFmtId="0" fontId="98" fillId="0" borderId="0" xfId="0" applyFont="1" applyAlignment="1">
      <alignment/>
    </xf>
    <xf numFmtId="178" fontId="9" fillId="0" borderId="13" xfId="42" applyNumberFormat="1" applyFont="1" applyFill="1" applyBorder="1" applyAlignment="1">
      <alignment horizontal="right" vertical="center"/>
    </xf>
    <xf numFmtId="178" fontId="8" fillId="0" borderId="0" xfId="0" applyNumberFormat="1" applyFont="1" applyAlignment="1">
      <alignment/>
    </xf>
    <xf numFmtId="178" fontId="11" fillId="0" borderId="0" xfId="0" applyNumberFormat="1" applyFont="1" applyAlignment="1">
      <alignment/>
    </xf>
    <xf numFmtId="178" fontId="8" fillId="0" borderId="0" xfId="0" applyNumberFormat="1" applyFont="1" applyBorder="1" applyAlignment="1">
      <alignment/>
    </xf>
    <xf numFmtId="176" fontId="8" fillId="0" borderId="0" xfId="0" applyNumberFormat="1" applyFont="1" applyFill="1" applyBorder="1" applyAlignment="1">
      <alignment horizontal="right" vertical="center" wrapText="1"/>
    </xf>
    <xf numFmtId="176" fontId="8" fillId="0" borderId="0" xfId="0" applyNumberFormat="1" applyFont="1" applyFill="1" applyBorder="1" applyAlignment="1">
      <alignment vertical="center" wrapText="1"/>
    </xf>
    <xf numFmtId="176" fontId="8" fillId="0" borderId="12" xfId="0" applyNumberFormat="1" applyFont="1" applyFill="1" applyBorder="1" applyAlignment="1">
      <alignment horizontal="right" vertical="center" wrapText="1"/>
    </xf>
    <xf numFmtId="0" fontId="13" fillId="0" borderId="0" xfId="0" applyFont="1" applyAlignment="1">
      <alignment/>
    </xf>
    <xf numFmtId="0" fontId="3" fillId="0" borderId="12" xfId="0" applyFont="1" applyBorder="1" applyAlignment="1">
      <alignment/>
    </xf>
    <xf numFmtId="0" fontId="12" fillId="0" borderId="0" xfId="0" applyFont="1" applyFill="1" applyAlignment="1">
      <alignment horizontal="left" vertical="center"/>
    </xf>
    <xf numFmtId="3" fontId="102" fillId="0" borderId="13" xfId="0" applyNumberFormat="1" applyFont="1" applyBorder="1" applyAlignment="1">
      <alignment horizontal="right" vertical="center"/>
    </xf>
    <xf numFmtId="178" fontId="8" fillId="0" borderId="0" xfId="42" applyNumberFormat="1" applyFont="1" applyFill="1" applyAlignment="1">
      <alignment/>
    </xf>
    <xf numFmtId="0" fontId="8" fillId="0" borderId="14" xfId="0" applyFont="1" applyBorder="1" applyAlignment="1">
      <alignment vertical="center"/>
    </xf>
    <xf numFmtId="0" fontId="8" fillId="0" borderId="0" xfId="0" applyFont="1" applyAlignment="1">
      <alignment vertical="center" wrapText="1"/>
    </xf>
    <xf numFmtId="0" fontId="8" fillId="0" borderId="0" xfId="0" applyFont="1" applyFill="1" applyAlignment="1">
      <alignment vertical="center"/>
    </xf>
    <xf numFmtId="3" fontId="9" fillId="0" borderId="13" xfId="0" applyNumberFormat="1" applyFont="1" applyBorder="1" applyAlignment="1">
      <alignment horizontal="right" vertical="center"/>
    </xf>
    <xf numFmtId="178" fontId="9" fillId="0" borderId="13" xfId="0" applyNumberFormat="1" applyFont="1" applyBorder="1" applyAlignment="1">
      <alignment horizontal="right" vertical="center"/>
    </xf>
    <xf numFmtId="3" fontId="9" fillId="0" borderId="13" xfId="42" applyNumberFormat="1" applyFont="1" applyBorder="1" applyAlignment="1">
      <alignment horizontal="right" vertical="center"/>
    </xf>
    <xf numFmtId="0" fontId="3" fillId="0" borderId="0" xfId="0" applyFont="1" applyBorder="1" applyAlignment="1">
      <alignment horizontal="center" vertical="center" wrapText="1"/>
    </xf>
    <xf numFmtId="0" fontId="3" fillId="0" borderId="12" xfId="0" applyFont="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3" fillId="0" borderId="12"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indent="1"/>
    </xf>
    <xf numFmtId="0" fontId="3" fillId="0" borderId="0" xfId="0" applyFont="1" applyAlignment="1">
      <alignment vertical="center" wrapText="1"/>
    </xf>
    <xf numFmtId="0" fontId="3" fillId="0" borderId="0" xfId="0" applyFont="1" applyAlignment="1">
      <alignment horizontal="center" vertical="center"/>
    </xf>
    <xf numFmtId="178" fontId="3" fillId="0" borderId="0" xfId="0" applyNumberFormat="1" applyFont="1" applyAlignment="1">
      <alignment/>
    </xf>
    <xf numFmtId="0" fontId="3" fillId="0" borderId="15" xfId="0" applyFont="1" applyBorder="1" applyAlignment="1">
      <alignment horizontal="center" vertical="center"/>
    </xf>
    <xf numFmtId="0" fontId="9" fillId="0" borderId="13" xfId="0" applyFont="1" applyBorder="1" applyAlignment="1">
      <alignment vertical="center"/>
    </xf>
    <xf numFmtId="0" fontId="8" fillId="0" borderId="0" xfId="0" applyFont="1" applyAlignment="1">
      <alignment horizontal="center" vertical="center"/>
    </xf>
    <xf numFmtId="178" fontId="8" fillId="0" borderId="0" xfId="0" applyNumberFormat="1" applyFont="1" applyAlignment="1">
      <alignment vertical="center"/>
    </xf>
    <xf numFmtId="178" fontId="8" fillId="0" borderId="12" xfId="0" applyNumberFormat="1" applyFont="1" applyBorder="1" applyAlignment="1">
      <alignment vertical="center"/>
    </xf>
    <xf numFmtId="176" fontId="8" fillId="0" borderId="0" xfId="0" applyNumberFormat="1" applyFont="1" applyAlignment="1">
      <alignment horizontal="center" vertical="center"/>
    </xf>
    <xf numFmtId="2" fontId="8" fillId="0" borderId="0" xfId="0" applyNumberFormat="1" applyFont="1" applyAlignment="1">
      <alignment horizontal="center" vertical="center"/>
    </xf>
    <xf numFmtId="176" fontId="9" fillId="0" borderId="12" xfId="0" applyNumberFormat="1" applyFont="1" applyFill="1" applyBorder="1" applyAlignment="1">
      <alignment horizontal="right" vertical="center"/>
    </xf>
    <xf numFmtId="0" fontId="13" fillId="0" borderId="0" xfId="0" applyFont="1" applyBorder="1" applyAlignment="1">
      <alignment/>
    </xf>
    <xf numFmtId="176" fontId="8" fillId="0" borderId="13" xfId="0" applyNumberFormat="1" applyFont="1" applyFill="1" applyBorder="1" applyAlignment="1">
      <alignment horizontal="right" vertical="center" wrapText="1"/>
    </xf>
    <xf numFmtId="0" fontId="12" fillId="0" borderId="0" xfId="0" applyFont="1" applyFill="1" applyAlignment="1">
      <alignment vertical="top"/>
    </xf>
    <xf numFmtId="0" fontId="9" fillId="0" borderId="0" xfId="0" applyFont="1" applyFill="1" applyAlignment="1">
      <alignment vertical="center"/>
    </xf>
    <xf numFmtId="176" fontId="5" fillId="0" borderId="0" xfId="0" applyNumberFormat="1" applyFont="1" applyFill="1" applyAlignment="1">
      <alignment/>
    </xf>
    <xf numFmtId="176" fontId="3" fillId="0" borderId="0" xfId="0" applyNumberFormat="1" applyFont="1" applyFill="1" applyAlignment="1">
      <alignment/>
    </xf>
    <xf numFmtId="0" fontId="93" fillId="0" borderId="15" xfId="0" applyFont="1" applyFill="1" applyBorder="1" applyAlignment="1">
      <alignment vertical="top"/>
    </xf>
    <xf numFmtId="176" fontId="98" fillId="0" borderId="13" xfId="0" applyNumberFormat="1" applyFont="1" applyFill="1" applyBorder="1" applyAlignment="1">
      <alignment horizontal="right" vertical="center" wrapText="1"/>
    </xf>
    <xf numFmtId="0" fontId="3" fillId="0" borderId="12" xfId="0" applyFont="1" applyBorder="1" applyAlignment="1">
      <alignment horizontal="center" vertical="center" wrapText="1"/>
    </xf>
    <xf numFmtId="0" fontId="8" fillId="0" borderId="0" xfId="0" applyFont="1" applyFill="1" applyAlignment="1">
      <alignment/>
    </xf>
    <xf numFmtId="0" fontId="8" fillId="0" borderId="0" xfId="0" applyFont="1" applyFill="1" applyAlignment="1">
      <alignment vertical="center"/>
    </xf>
    <xf numFmtId="178" fontId="8" fillId="0" borderId="0" xfId="0" applyNumberFormat="1" applyFont="1" applyFill="1" applyAlignment="1">
      <alignment horizontal="right" vertical="center"/>
    </xf>
    <xf numFmtId="3" fontId="8" fillId="0" borderId="0" xfId="0" applyNumberFormat="1" applyFont="1" applyFill="1" applyAlignment="1">
      <alignment horizontal="right" vertical="center"/>
    </xf>
    <xf numFmtId="3" fontId="8" fillId="0" borderId="0" xfId="0" applyNumberFormat="1" applyFont="1" applyFill="1" applyAlignment="1">
      <alignment vertical="center"/>
    </xf>
    <xf numFmtId="176" fontId="8" fillId="0" borderId="0" xfId="0" applyNumberFormat="1" applyFont="1" applyFill="1" applyBorder="1" applyAlignment="1">
      <alignment/>
    </xf>
    <xf numFmtId="178" fontId="8" fillId="0" borderId="0" xfId="0" applyNumberFormat="1" applyFont="1" applyFill="1" applyBorder="1" applyAlignment="1">
      <alignment horizontal="right" vertical="center"/>
    </xf>
    <xf numFmtId="178" fontId="8" fillId="0" borderId="0" xfId="0" applyNumberFormat="1" applyFont="1" applyFill="1" applyAlignment="1">
      <alignment/>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9" fillId="0" borderId="0" xfId="0" applyFont="1" applyAlignment="1">
      <alignment horizontal="center" vertical="center"/>
    </xf>
    <xf numFmtId="183" fontId="83" fillId="0" borderId="0" xfId="0" applyNumberFormat="1" applyFont="1" applyFill="1" applyAlignment="1">
      <alignment/>
    </xf>
    <xf numFmtId="0" fontId="9" fillId="0" borderId="0" xfId="0" applyFont="1" applyFill="1" applyAlignment="1">
      <alignment vertical="top"/>
    </xf>
    <xf numFmtId="0" fontId="8" fillId="0" borderId="0" xfId="0" applyFont="1" applyFill="1" applyAlignment="1">
      <alignment vertical="top"/>
    </xf>
    <xf numFmtId="0" fontId="91" fillId="0" borderId="0" xfId="0" applyFont="1" applyFill="1" applyBorder="1" applyAlignment="1">
      <alignment/>
    </xf>
    <xf numFmtId="0" fontId="4" fillId="0" borderId="12" xfId="0" applyFont="1" applyFill="1" applyBorder="1" applyAlignment="1">
      <alignment vertical="center"/>
    </xf>
    <xf numFmtId="0" fontId="83" fillId="0" borderId="0" xfId="0" applyFont="1" applyFill="1" applyBorder="1" applyAlignment="1">
      <alignment/>
    </xf>
    <xf numFmtId="0" fontId="83" fillId="0" borderId="16" xfId="0" applyFont="1" applyFill="1" applyBorder="1" applyAlignment="1">
      <alignment/>
    </xf>
    <xf numFmtId="0" fontId="3" fillId="0" borderId="17" xfId="0" applyFont="1" applyFill="1" applyBorder="1" applyAlignment="1">
      <alignment/>
    </xf>
    <xf numFmtId="0" fontId="96" fillId="0" borderId="15" xfId="0" applyFont="1" applyFill="1" applyBorder="1" applyAlignment="1">
      <alignment vertical="center"/>
    </xf>
    <xf numFmtId="176" fontId="8" fillId="0" borderId="0" xfId="0" applyNumberFormat="1" applyFont="1" applyFill="1" applyAlignment="1">
      <alignment horizontal="right" vertical="center" wrapText="1"/>
    </xf>
    <xf numFmtId="176" fontId="96" fillId="0" borderId="0" xfId="0" applyNumberFormat="1" applyFont="1" applyFill="1" applyAlignment="1">
      <alignment/>
    </xf>
    <xf numFmtId="0" fontId="96" fillId="0" borderId="0" xfId="0" applyFont="1" applyFill="1" applyBorder="1" applyAlignment="1">
      <alignment vertical="center"/>
    </xf>
    <xf numFmtId="176" fontId="8" fillId="0" borderId="0" xfId="0" applyNumberFormat="1" applyFont="1" applyFill="1" applyAlignment="1">
      <alignment vertical="center" wrapText="1"/>
    </xf>
    <xf numFmtId="0" fontId="96" fillId="0" borderId="12" xfId="0" applyFont="1" applyFill="1" applyBorder="1" applyAlignment="1">
      <alignment vertical="center"/>
    </xf>
    <xf numFmtId="0" fontId="97" fillId="0" borderId="13" xfId="0" applyFont="1" applyFill="1" applyBorder="1" applyAlignment="1">
      <alignment vertical="center"/>
    </xf>
    <xf numFmtId="176" fontId="97" fillId="0" borderId="12" xfId="0" applyNumberFormat="1" applyFont="1" applyFill="1" applyBorder="1" applyAlignment="1">
      <alignment horizontal="right" vertical="center"/>
    </xf>
    <xf numFmtId="0" fontId="96" fillId="0" borderId="13" xfId="0" applyFont="1" applyFill="1" applyBorder="1" applyAlignment="1">
      <alignment vertical="center"/>
    </xf>
    <xf numFmtId="0" fontId="96" fillId="0" borderId="15" xfId="0" applyFont="1" applyFill="1" applyBorder="1" applyAlignment="1">
      <alignment vertical="center" wrapText="1"/>
    </xf>
    <xf numFmtId="0" fontId="96" fillId="0" borderId="0" xfId="0" applyFont="1" applyFill="1" applyAlignment="1">
      <alignment horizontal="center" vertical="center"/>
    </xf>
    <xf numFmtId="3" fontId="96" fillId="0" borderId="0" xfId="0" applyNumberFormat="1" applyFont="1" applyFill="1" applyAlignment="1">
      <alignment/>
    </xf>
    <xf numFmtId="3" fontId="97" fillId="0" borderId="0" xfId="0" applyNumberFormat="1" applyFont="1" applyFill="1" applyAlignment="1">
      <alignment/>
    </xf>
    <xf numFmtId="183" fontId="96" fillId="0" borderId="0" xfId="42" applyNumberFormat="1" applyFont="1" applyFill="1" applyAlignment="1">
      <alignment/>
    </xf>
    <xf numFmtId="0" fontId="97" fillId="0" borderId="0" xfId="0" applyFont="1" applyFill="1" applyAlignment="1">
      <alignment/>
    </xf>
    <xf numFmtId="183" fontId="86" fillId="0" borderId="0" xfId="42" applyNumberFormat="1" applyFont="1" applyFill="1" applyAlignment="1">
      <alignment/>
    </xf>
    <xf numFmtId="0" fontId="88" fillId="0" borderId="12" xfId="0" applyFont="1" applyBorder="1" applyAlignment="1">
      <alignment horizontal="center" vertical="center" wrapText="1"/>
    </xf>
    <xf numFmtId="0" fontId="83" fillId="0" borderId="13" xfId="0" applyFont="1" applyFill="1" applyBorder="1" applyAlignment="1">
      <alignment horizontal="center" vertical="center"/>
    </xf>
    <xf numFmtId="4" fontId="82" fillId="0" borderId="0" xfId="0" applyNumberFormat="1" applyFont="1" applyAlignment="1">
      <alignment/>
    </xf>
    <xf numFmtId="0" fontId="82" fillId="0" borderId="12" xfId="0" applyFont="1" applyBorder="1" applyAlignment="1">
      <alignment/>
    </xf>
    <xf numFmtId="178" fontId="82" fillId="0" borderId="0" xfId="0" applyNumberFormat="1" applyFont="1" applyAlignment="1">
      <alignment/>
    </xf>
    <xf numFmtId="0" fontId="98" fillId="0" borderId="0" xfId="0" applyFont="1" applyFill="1" applyAlignment="1">
      <alignment/>
    </xf>
    <xf numFmtId="4" fontId="98" fillId="0" borderId="0" xfId="0" applyNumberFormat="1" applyFont="1" applyFill="1" applyAlignment="1">
      <alignment/>
    </xf>
    <xf numFmtId="178" fontId="82" fillId="0" borderId="0" xfId="0" applyNumberFormat="1" applyFont="1" applyFill="1" applyAlignment="1">
      <alignment/>
    </xf>
    <xf numFmtId="178" fontId="102" fillId="0" borderId="13" xfId="42" applyNumberFormat="1" applyFont="1" applyBorder="1" applyAlignment="1">
      <alignment vertical="center"/>
    </xf>
    <xf numFmtId="178" fontId="98" fillId="0" borderId="0" xfId="0" applyNumberFormat="1" applyFont="1" applyAlignment="1">
      <alignment/>
    </xf>
    <xf numFmtId="0" fontId="98" fillId="0" borderId="0" xfId="0" applyFont="1" applyAlignment="1">
      <alignment vertical="center" wrapText="1"/>
    </xf>
    <xf numFmtId="176" fontId="82" fillId="0" borderId="0" xfId="0" applyNumberFormat="1" applyFont="1" applyAlignment="1">
      <alignment/>
    </xf>
    <xf numFmtId="0" fontId="82" fillId="0" borderId="17" xfId="0" applyFont="1" applyFill="1" applyBorder="1" applyAlignment="1">
      <alignment/>
    </xf>
    <xf numFmtId="0" fontId="13" fillId="0" borderId="0" xfId="0" applyFont="1" applyFill="1" applyAlignment="1">
      <alignment vertical="top"/>
    </xf>
    <xf numFmtId="0" fontId="4" fillId="0" borderId="12" xfId="0" applyFont="1" applyFill="1" applyBorder="1" applyAlignment="1">
      <alignment vertical="top"/>
    </xf>
    <xf numFmtId="0" fontId="3" fillId="0" borderId="0" xfId="0" applyFont="1" applyFill="1" applyAlignment="1">
      <alignment vertical="top"/>
    </xf>
    <xf numFmtId="0" fontId="3" fillId="0" borderId="0" xfId="0" applyFont="1" applyFill="1" applyAlignment="1">
      <alignment horizontal="center" vertical="center"/>
    </xf>
    <xf numFmtId="0" fontId="9" fillId="0" borderId="0" xfId="0" applyFont="1" applyFill="1" applyAlignment="1">
      <alignment vertical="center" wrapText="1"/>
    </xf>
    <xf numFmtId="4" fontId="9" fillId="0" borderId="0" xfId="0" applyNumberFormat="1" applyFont="1" applyFill="1" applyAlignment="1">
      <alignment horizontal="right" vertical="center"/>
    </xf>
    <xf numFmtId="0" fontId="11" fillId="0" borderId="0" xfId="0" applyFont="1" applyFill="1" applyAlignment="1">
      <alignment horizontal="left" vertical="center" wrapText="1"/>
    </xf>
    <xf numFmtId="4" fontId="11" fillId="0" borderId="0" xfId="0" applyNumberFormat="1" applyFont="1" applyFill="1" applyAlignment="1">
      <alignment horizontal="right" vertical="center"/>
    </xf>
    <xf numFmtId="2" fontId="9" fillId="0" borderId="0" xfId="0" applyNumberFormat="1" applyFont="1" applyFill="1" applyAlignment="1">
      <alignment horizontal="left" vertical="center" wrapText="1"/>
    </xf>
    <xf numFmtId="2" fontId="11" fillId="0" borderId="0" xfId="0" applyNumberFormat="1" applyFont="1" applyFill="1" applyAlignment="1">
      <alignment horizontal="left" vertical="center" wrapText="1"/>
    </xf>
    <xf numFmtId="4" fontId="9" fillId="0" borderId="0" xfId="0" applyNumberFormat="1" applyFont="1" applyFill="1" applyAlignment="1">
      <alignment vertical="center"/>
    </xf>
    <xf numFmtId="0" fontId="9" fillId="0" borderId="0" xfId="0" applyFont="1" applyFill="1" applyAlignment="1">
      <alignment horizontal="left" vertical="center" wrapText="1"/>
    </xf>
    <xf numFmtId="0" fontId="11" fillId="0" borderId="0" xfId="0" applyFont="1" applyFill="1" applyAlignment="1">
      <alignment horizontal="left" vertical="center"/>
    </xf>
    <xf numFmtId="0" fontId="9" fillId="0" borderId="0" xfId="0" applyFont="1" applyFill="1" applyBorder="1" applyAlignment="1">
      <alignment vertical="center" wrapText="1"/>
    </xf>
    <xf numFmtId="0" fontId="8" fillId="0" borderId="0" xfId="0" applyFont="1" applyFill="1" applyAlignment="1">
      <alignment vertical="top" wrapText="1"/>
    </xf>
    <xf numFmtId="0" fontId="9" fillId="0" borderId="0" xfId="0" applyFont="1" applyFill="1" applyBorder="1" applyAlignment="1">
      <alignment vertical="top" wrapText="1"/>
    </xf>
    <xf numFmtId="4" fontId="9" fillId="0" borderId="0" xfId="0" applyNumberFormat="1" applyFont="1" applyFill="1" applyBorder="1" applyAlignment="1">
      <alignment horizontal="right" vertical="top"/>
    </xf>
    <xf numFmtId="0" fontId="9" fillId="0" borderId="12" xfId="0" applyFont="1" applyFill="1" applyBorder="1" applyAlignment="1">
      <alignment vertical="top" wrapText="1"/>
    </xf>
    <xf numFmtId="178" fontId="3" fillId="0" borderId="0" xfId="0" applyNumberFormat="1" applyFont="1" applyFill="1" applyAlignment="1">
      <alignment vertical="top"/>
    </xf>
    <xf numFmtId="49" fontId="83" fillId="0" borderId="13" xfId="0" applyNumberFormat="1" applyFont="1" applyFill="1" applyBorder="1" applyAlignment="1">
      <alignment horizontal="center" vertical="center"/>
    </xf>
    <xf numFmtId="0" fontId="84" fillId="0" borderId="0" xfId="0" applyFont="1" applyFill="1" applyAlignment="1">
      <alignment horizontal="left" vertical="center" indent="1"/>
    </xf>
    <xf numFmtId="0" fontId="83" fillId="0" borderId="12" xfId="0" applyFont="1" applyFill="1" applyBorder="1" applyAlignment="1">
      <alignment vertical="center"/>
    </xf>
    <xf numFmtId="176" fontId="83" fillId="0" borderId="12" xfId="0" applyNumberFormat="1" applyFont="1" applyFill="1" applyBorder="1" applyAlignment="1">
      <alignment horizontal="right" vertical="center"/>
    </xf>
    <xf numFmtId="0" fontId="86" fillId="0" borderId="0" xfId="0" applyFont="1" applyFill="1" applyAlignment="1">
      <alignment vertical="center"/>
    </xf>
    <xf numFmtId="0" fontId="83" fillId="0" borderId="0" xfId="0" applyFont="1" applyFill="1" applyAlignment="1">
      <alignment horizontal="left" vertical="center" indent="5"/>
    </xf>
    <xf numFmtId="183" fontId="83" fillId="0" borderId="0" xfId="42" applyNumberFormat="1" applyFont="1" applyFill="1" applyAlignment="1">
      <alignment horizontal="right" vertical="center"/>
    </xf>
    <xf numFmtId="49" fontId="3" fillId="0" borderId="12" xfId="0" applyNumberFormat="1" applyFont="1" applyFill="1" applyBorder="1" applyAlignment="1">
      <alignment horizontal="center" vertical="center"/>
    </xf>
    <xf numFmtId="0" fontId="90" fillId="0" borderId="0" xfId="0" applyFont="1" applyFill="1" applyAlignment="1">
      <alignment horizontal="left" vertical="center"/>
    </xf>
    <xf numFmtId="0" fontId="81" fillId="0" borderId="12" xfId="0" applyFont="1" applyFill="1" applyBorder="1" applyAlignment="1">
      <alignment vertical="center"/>
    </xf>
    <xf numFmtId="176" fontId="83" fillId="0" borderId="0" xfId="0" applyNumberFormat="1" applyFont="1" applyFill="1" applyAlignment="1">
      <alignment horizontal="right" vertical="top"/>
    </xf>
    <xf numFmtId="176" fontId="84" fillId="0" borderId="0" xfId="0" applyNumberFormat="1" applyFont="1" applyFill="1" applyAlignment="1">
      <alignment horizontal="right" vertical="top"/>
    </xf>
    <xf numFmtId="0" fontId="84" fillId="0" borderId="0" xfId="0" applyFont="1" applyFill="1" applyAlignment="1">
      <alignment vertical="center"/>
    </xf>
    <xf numFmtId="0" fontId="84" fillId="0" borderId="0" xfId="0" applyFont="1" applyFill="1" applyAlignment="1">
      <alignment vertical="center" wrapText="1"/>
    </xf>
    <xf numFmtId="178" fontId="9" fillId="0" borderId="13" xfId="0" applyNumberFormat="1" applyFont="1" applyBorder="1" applyAlignment="1">
      <alignment/>
    </xf>
    <xf numFmtId="0" fontId="88" fillId="0" borderId="12" xfId="0" applyFont="1" applyFill="1" applyBorder="1" applyAlignment="1">
      <alignment horizontal="center" vertical="center"/>
    </xf>
    <xf numFmtId="178" fontId="8" fillId="0" borderId="0" xfId="0" applyNumberFormat="1" applyFont="1" applyBorder="1" applyAlignment="1">
      <alignment horizontal="right" vertical="center"/>
    </xf>
    <xf numFmtId="179" fontId="93" fillId="0" borderId="0" xfId="42" applyNumberFormat="1" applyFont="1" applyFill="1" applyAlignment="1">
      <alignment vertical="center"/>
    </xf>
    <xf numFmtId="179" fontId="93" fillId="0" borderId="12" xfId="42" applyNumberFormat="1" applyFont="1" applyFill="1" applyBorder="1" applyAlignment="1">
      <alignment vertical="center"/>
    </xf>
    <xf numFmtId="178" fontId="86" fillId="0" borderId="0" xfId="0" applyNumberFormat="1" applyFont="1" applyFill="1" applyAlignment="1">
      <alignment/>
    </xf>
    <xf numFmtId="0" fontId="90" fillId="0" borderId="0" xfId="0" applyFont="1" applyFill="1" applyAlignment="1">
      <alignment/>
    </xf>
    <xf numFmtId="0" fontId="88" fillId="0" borderId="0" xfId="0" applyFont="1" applyFill="1" applyAlignment="1">
      <alignment horizontal="left" vertical="top"/>
    </xf>
    <xf numFmtId="0" fontId="85" fillId="0" borderId="0" xfId="0" applyFont="1" applyFill="1" applyAlignment="1">
      <alignment vertical="top"/>
    </xf>
    <xf numFmtId="0" fontId="103" fillId="0" borderId="0" xfId="0" applyFont="1" applyFill="1" applyAlignment="1">
      <alignment vertical="top"/>
    </xf>
    <xf numFmtId="0" fontId="93" fillId="0" borderId="12" xfId="0" applyFont="1" applyFill="1" applyBorder="1" applyAlignment="1">
      <alignment horizontal="center" vertical="center"/>
    </xf>
    <xf numFmtId="0" fontId="93" fillId="0" borderId="12" xfId="0" applyFont="1" applyFill="1" applyBorder="1" applyAlignment="1">
      <alignment horizontal="center" vertical="center" wrapText="1"/>
    </xf>
    <xf numFmtId="0" fontId="97" fillId="0" borderId="13" xfId="0" applyFont="1" applyFill="1" applyBorder="1" applyAlignment="1">
      <alignment/>
    </xf>
    <xf numFmtId="179" fontId="94" fillId="0" borderId="13" xfId="42" applyNumberFormat="1" applyFont="1" applyFill="1" applyBorder="1" applyAlignment="1">
      <alignment horizontal="right" vertical="center"/>
    </xf>
    <xf numFmtId="0" fontId="93" fillId="0" borderId="0" xfId="0" applyFont="1" applyFill="1" applyBorder="1" applyAlignment="1">
      <alignment vertical="center" wrapText="1"/>
    </xf>
    <xf numFmtId="0" fontId="93" fillId="0" borderId="0" xfId="0" applyFont="1" applyFill="1" applyAlignment="1">
      <alignment horizontal="center" vertical="center" wrapText="1"/>
    </xf>
    <xf numFmtId="0" fontId="93" fillId="0" borderId="0" xfId="0" applyFont="1" applyFill="1" applyAlignment="1">
      <alignment vertical="center" wrapText="1"/>
    </xf>
    <xf numFmtId="0" fontId="93" fillId="0" borderId="0" xfId="0" applyFont="1" applyFill="1" applyAlignment="1">
      <alignment vertical="center"/>
    </xf>
    <xf numFmtId="0" fontId="8" fillId="0" borderId="12" xfId="0" applyFont="1" applyFill="1" applyBorder="1" applyAlignment="1">
      <alignment horizontal="center" vertical="center" wrapText="1"/>
    </xf>
    <xf numFmtId="0" fontId="13" fillId="0" borderId="0" xfId="0" applyFont="1" applyFill="1" applyAlignment="1">
      <alignment/>
    </xf>
    <xf numFmtId="0" fontId="3" fillId="0" borderId="12" xfId="0" applyFont="1" applyFill="1" applyBorder="1" applyAlignment="1">
      <alignment/>
    </xf>
    <xf numFmtId="179" fontId="93" fillId="0" borderId="0" xfId="42" applyNumberFormat="1" applyFont="1" applyFill="1" applyBorder="1" applyAlignment="1">
      <alignment horizontal="right" vertical="center" wrapText="1"/>
    </xf>
    <xf numFmtId="179" fontId="93" fillId="0" borderId="0" xfId="42" applyNumberFormat="1" applyFont="1" applyFill="1" applyAlignment="1">
      <alignment horizontal="right" vertical="center" wrapText="1"/>
    </xf>
    <xf numFmtId="179" fontId="8" fillId="0" borderId="0" xfId="42" applyNumberFormat="1" applyFont="1" applyFill="1" applyBorder="1" applyAlignment="1">
      <alignment horizontal="right" vertical="center" wrapText="1"/>
    </xf>
    <xf numFmtId="179" fontId="8" fillId="0" borderId="0" xfId="42" applyNumberFormat="1" applyFont="1" applyFill="1" applyAlignment="1">
      <alignment horizontal="right" vertical="center" wrapText="1"/>
    </xf>
    <xf numFmtId="179" fontId="94" fillId="0" borderId="12" xfId="42" applyNumberFormat="1" applyFont="1" applyFill="1" applyBorder="1" applyAlignment="1">
      <alignment horizontal="right" vertical="center" wrapText="1"/>
    </xf>
    <xf numFmtId="179" fontId="96" fillId="0" borderId="0" xfId="0" applyNumberFormat="1" applyFont="1" applyFill="1" applyAlignment="1">
      <alignment/>
    </xf>
    <xf numFmtId="0" fontId="3" fillId="0" borderId="12" xfId="0" applyFont="1" applyFill="1" applyBorder="1" applyAlignment="1">
      <alignment horizontal="center" vertical="center"/>
    </xf>
    <xf numFmtId="179" fontId="8" fillId="0" borderId="0" xfId="42" applyNumberFormat="1" applyFont="1" applyFill="1" applyAlignment="1">
      <alignment vertical="center" wrapText="1"/>
    </xf>
    <xf numFmtId="179" fontId="8" fillId="0" borderId="0" xfId="42" applyNumberFormat="1" applyFont="1" applyFill="1" applyBorder="1" applyAlignment="1">
      <alignment vertical="center" wrapText="1"/>
    </xf>
    <xf numFmtId="176" fontId="8" fillId="0" borderId="0" xfId="0" applyNumberFormat="1" applyFont="1" applyFill="1" applyAlignment="1">
      <alignment/>
    </xf>
    <xf numFmtId="179" fontId="8" fillId="0" borderId="12" xfId="42" applyNumberFormat="1" applyFont="1" applyFill="1" applyBorder="1" applyAlignment="1">
      <alignment vertical="center" wrapText="1"/>
    </xf>
    <xf numFmtId="179" fontId="8" fillId="0" borderId="12" xfId="42" applyNumberFormat="1" applyFont="1" applyFill="1" applyBorder="1" applyAlignment="1">
      <alignment horizontal="right" vertical="center" wrapText="1"/>
    </xf>
    <xf numFmtId="176" fontId="8" fillId="0" borderId="12" xfId="0" applyNumberFormat="1" applyFont="1" applyFill="1" applyBorder="1" applyAlignment="1">
      <alignment/>
    </xf>
    <xf numFmtId="179" fontId="9" fillId="0" borderId="13" xfId="42" applyNumberFormat="1" applyFont="1" applyFill="1" applyBorder="1" applyAlignment="1">
      <alignment vertical="center" wrapText="1"/>
    </xf>
    <xf numFmtId="0" fontId="8" fillId="0" borderId="0" xfId="0" applyFont="1" applyFill="1" applyBorder="1" applyAlignment="1">
      <alignment/>
    </xf>
    <xf numFmtId="179" fontId="3" fillId="0" borderId="0" xfId="0" applyNumberFormat="1" applyFont="1" applyFill="1" applyAlignment="1">
      <alignment/>
    </xf>
    <xf numFmtId="0" fontId="91" fillId="0" borderId="0" xfId="0" applyFont="1" applyFill="1" applyAlignment="1">
      <alignment wrapText="1"/>
    </xf>
    <xf numFmtId="0" fontId="88" fillId="0" borderId="0" xfId="0" applyFont="1" applyFill="1" applyAlignment="1">
      <alignment horizontal="left" vertical="center"/>
    </xf>
    <xf numFmtId="0" fontId="83" fillId="0" borderId="0" xfId="0" applyFont="1" applyFill="1" applyAlignment="1">
      <alignment wrapText="1"/>
    </xf>
    <xf numFmtId="0" fontId="81" fillId="0" borderId="12" xfId="0" applyFont="1" applyFill="1" applyBorder="1" applyAlignment="1">
      <alignment horizontal="left" vertical="center"/>
    </xf>
    <xf numFmtId="0" fontId="83" fillId="0" borderId="12" xfId="0" applyFont="1" applyFill="1" applyBorder="1" applyAlignment="1">
      <alignment wrapText="1"/>
    </xf>
    <xf numFmtId="0" fontId="88" fillId="0" borderId="0" xfId="0" applyFont="1" applyFill="1" applyBorder="1" applyAlignment="1">
      <alignment horizontal="center" vertical="center" wrapText="1"/>
    </xf>
    <xf numFmtId="179" fontId="93" fillId="0" borderId="0" xfId="42" applyNumberFormat="1" applyFont="1" applyFill="1" applyAlignment="1">
      <alignment vertical="center" wrapText="1"/>
    </xf>
    <xf numFmtId="0" fontId="93" fillId="0" borderId="12" xfId="0" applyFont="1" applyFill="1" applyBorder="1" applyAlignment="1">
      <alignment vertical="center" wrapText="1"/>
    </xf>
    <xf numFmtId="179" fontId="93" fillId="0" borderId="12" xfId="42" applyNumberFormat="1" applyFont="1" applyFill="1" applyBorder="1" applyAlignment="1">
      <alignment vertical="center" wrapText="1"/>
    </xf>
    <xf numFmtId="0" fontId="97" fillId="0" borderId="12" xfId="0" applyFont="1" applyFill="1" applyBorder="1" applyAlignment="1">
      <alignment vertical="center" wrapText="1"/>
    </xf>
    <xf numFmtId="179" fontId="94" fillId="0" borderId="12" xfId="42" applyNumberFormat="1" applyFont="1" applyFill="1" applyBorder="1" applyAlignment="1">
      <alignment vertical="center" wrapText="1"/>
    </xf>
    <xf numFmtId="0" fontId="94" fillId="0" borderId="0" xfId="0" applyFont="1" applyFill="1" applyAlignment="1">
      <alignment horizontal="center" vertical="center"/>
    </xf>
    <xf numFmtId="0" fontId="96" fillId="0" borderId="0" xfId="0" applyFont="1" applyFill="1" applyAlignment="1">
      <alignment wrapText="1"/>
    </xf>
    <xf numFmtId="0" fontId="91" fillId="0" borderId="0" xfId="0" applyFont="1" applyFill="1" applyBorder="1" applyAlignment="1">
      <alignment horizontal="center"/>
    </xf>
    <xf numFmtId="9" fontId="13" fillId="0" borderId="0" xfId="0" applyNumberFormat="1" applyFont="1" applyFill="1" applyAlignment="1">
      <alignment/>
    </xf>
    <xf numFmtId="0" fontId="83" fillId="0" borderId="12" xfId="0" applyFont="1" applyFill="1" applyBorder="1" applyAlignment="1">
      <alignment horizontal="center"/>
    </xf>
    <xf numFmtId="9" fontId="3" fillId="0" borderId="0" xfId="0" applyNumberFormat="1" applyFont="1" applyFill="1" applyAlignment="1">
      <alignment/>
    </xf>
    <xf numFmtId="49" fontId="81"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77" fontId="93" fillId="0" borderId="0" xfId="74" applyNumberFormat="1" applyFont="1" applyFill="1" applyBorder="1" applyAlignment="1">
      <alignment horizontal="right" vertical="center" wrapText="1"/>
    </xf>
    <xf numFmtId="177" fontId="8" fillId="0" borderId="0" xfId="74" applyNumberFormat="1" applyFont="1" applyFill="1" applyBorder="1" applyAlignment="1">
      <alignment horizontal="right" vertical="center" wrapText="1"/>
    </xf>
    <xf numFmtId="177" fontId="93" fillId="0" borderId="0" xfId="74" applyNumberFormat="1" applyFont="1" applyFill="1" applyAlignment="1">
      <alignment horizontal="right" vertical="center" wrapText="1"/>
    </xf>
    <xf numFmtId="177" fontId="8" fillId="0" borderId="0" xfId="74" applyNumberFormat="1" applyFont="1" applyFill="1" applyAlignment="1">
      <alignment horizontal="right" vertical="center" wrapText="1"/>
    </xf>
    <xf numFmtId="177" fontId="100" fillId="0" borderId="0" xfId="74" applyNumberFormat="1" applyFont="1" applyFill="1" applyAlignment="1">
      <alignment horizontal="right" vertical="center" wrapText="1"/>
    </xf>
    <xf numFmtId="177" fontId="11" fillId="0" borderId="0" xfId="74" applyNumberFormat="1" applyFont="1" applyFill="1" applyAlignment="1">
      <alignment horizontal="right" vertical="center" wrapText="1"/>
    </xf>
    <xf numFmtId="177" fontId="93" fillId="0" borderId="12" xfId="74" applyNumberFormat="1" applyFont="1" applyFill="1" applyBorder="1" applyAlignment="1">
      <alignment horizontal="right" vertical="center" wrapText="1"/>
    </xf>
    <xf numFmtId="177" fontId="8" fillId="0" borderId="12" xfId="74" applyNumberFormat="1" applyFont="1" applyFill="1" applyBorder="1" applyAlignment="1">
      <alignment horizontal="right" vertical="center" wrapText="1"/>
    </xf>
    <xf numFmtId="177" fontId="94" fillId="0" borderId="13" xfId="74" applyNumberFormat="1" applyFont="1" applyFill="1" applyBorder="1" applyAlignment="1">
      <alignment horizontal="right" vertical="center" wrapText="1"/>
    </xf>
    <xf numFmtId="177" fontId="9" fillId="0" borderId="13" xfId="74" applyNumberFormat="1" applyFont="1" applyFill="1" applyBorder="1" applyAlignment="1">
      <alignment horizontal="right" vertical="center" wrapText="1"/>
    </xf>
    <xf numFmtId="0" fontId="93" fillId="0" borderId="0" xfId="0" applyFont="1" applyFill="1" applyBorder="1" applyAlignment="1">
      <alignment vertical="center"/>
    </xf>
    <xf numFmtId="0" fontId="83" fillId="0" borderId="12" xfId="0" applyFont="1" applyFill="1" applyBorder="1" applyAlignment="1">
      <alignment vertical="center" wrapText="1"/>
    </xf>
    <xf numFmtId="0" fontId="81" fillId="0" borderId="13" xfId="0" applyFont="1" applyFill="1" applyBorder="1" applyAlignment="1">
      <alignment horizontal="center" vertical="center" wrapText="1"/>
    </xf>
    <xf numFmtId="0" fontId="96" fillId="0" borderId="0" xfId="0" applyFont="1" applyFill="1" applyBorder="1" applyAlignment="1">
      <alignment vertical="center" wrapText="1"/>
    </xf>
    <xf numFmtId="9" fontId="8" fillId="0" borderId="0" xfId="0" applyNumberFormat="1" applyFont="1" applyFill="1" applyAlignment="1">
      <alignment/>
    </xf>
    <xf numFmtId="0" fontId="96" fillId="0" borderId="0" xfId="0" applyFont="1" applyFill="1" applyBorder="1" applyAlignment="1">
      <alignment/>
    </xf>
    <xf numFmtId="0" fontId="91" fillId="0" borderId="0" xfId="0" applyFont="1" applyFill="1" applyAlignment="1">
      <alignment horizontal="center"/>
    </xf>
    <xf numFmtId="177" fontId="93" fillId="0" borderId="0" xfId="74" applyNumberFormat="1" applyFont="1" applyFill="1" applyAlignment="1">
      <alignment horizontal="right" vertical="center"/>
    </xf>
    <xf numFmtId="177" fontId="93" fillId="0" borderId="12" xfId="74" applyNumberFormat="1" applyFont="1" applyFill="1" applyBorder="1" applyAlignment="1">
      <alignment horizontal="right" vertical="center"/>
    </xf>
    <xf numFmtId="177" fontId="94" fillId="0" borderId="13" xfId="74" applyNumberFormat="1" applyFont="1" applyFill="1" applyBorder="1" applyAlignment="1">
      <alignment horizontal="right" vertical="center"/>
    </xf>
    <xf numFmtId="0" fontId="96" fillId="0" borderId="0" xfId="0" applyFont="1" applyFill="1" applyAlignment="1">
      <alignment horizontal="left" vertical="center"/>
    </xf>
    <xf numFmtId="0" fontId="83" fillId="0" borderId="12" xfId="0" applyFont="1" applyFill="1" applyBorder="1" applyAlignment="1">
      <alignment horizontal="left"/>
    </xf>
    <xf numFmtId="177" fontId="93" fillId="0" borderId="0" xfId="74" applyNumberFormat="1" applyFont="1" applyFill="1" applyBorder="1" applyAlignment="1">
      <alignment horizontal="right" vertical="center"/>
    </xf>
    <xf numFmtId="4" fontId="8" fillId="0" borderId="0" xfId="0" applyNumberFormat="1" applyFont="1" applyFill="1" applyAlignment="1">
      <alignment/>
    </xf>
    <xf numFmtId="4" fontId="3" fillId="0" borderId="0" xfId="0" applyNumberFormat="1" applyFont="1" applyFill="1" applyAlignment="1">
      <alignment/>
    </xf>
    <xf numFmtId="0" fontId="88" fillId="0" borderId="0" xfId="0" applyFont="1" applyFill="1" applyAlignment="1">
      <alignment horizontal="right" vertical="center" wrapText="1"/>
    </xf>
    <xf numFmtId="179" fontId="88" fillId="0" borderId="0" xfId="42" applyNumberFormat="1" applyFont="1" applyFill="1" applyAlignment="1">
      <alignment horizontal="right" vertical="center"/>
    </xf>
    <xf numFmtId="179" fontId="81" fillId="0" borderId="0" xfId="42" applyNumberFormat="1" applyFont="1" applyFill="1" applyAlignment="1">
      <alignment horizontal="right" vertical="center"/>
    </xf>
    <xf numFmtId="179" fontId="89" fillId="0" borderId="0" xfId="42" applyNumberFormat="1" applyFont="1" applyFill="1" applyAlignment="1">
      <alignment horizontal="right" vertical="center"/>
    </xf>
    <xf numFmtId="0" fontId="84" fillId="0" borderId="12" xfId="0" applyFont="1" applyFill="1" applyBorder="1" applyAlignment="1">
      <alignment horizontal="left" wrapText="1"/>
    </xf>
    <xf numFmtId="176" fontId="84" fillId="0" borderId="12" xfId="0" applyNumberFormat="1" applyFont="1" applyFill="1" applyBorder="1" applyAlignment="1">
      <alignment horizontal="right" wrapText="1"/>
    </xf>
    <xf numFmtId="179" fontId="83" fillId="0" borderId="0" xfId="0" applyNumberFormat="1" applyFont="1" applyFill="1" applyAlignment="1">
      <alignment/>
    </xf>
    <xf numFmtId="0" fontId="8" fillId="0" borderId="0" xfId="0" applyFont="1" applyAlignment="1">
      <alignment horizontal="left" vertical="center"/>
    </xf>
    <xf numFmtId="0" fontId="3" fillId="0" borderId="12" xfId="0" applyFont="1" applyBorder="1" applyAlignment="1">
      <alignment horizontal="center" vertical="center" wrapText="1"/>
    </xf>
    <xf numFmtId="176" fontId="82" fillId="0" borderId="0" xfId="0" applyNumberFormat="1" applyFont="1" applyFill="1" applyAlignment="1">
      <alignment/>
    </xf>
    <xf numFmtId="176" fontId="3" fillId="0" borderId="0" xfId="0" applyNumberFormat="1" applyFont="1" applyFill="1" applyAlignment="1">
      <alignment horizontal="right" vertical="top"/>
    </xf>
    <xf numFmtId="176" fontId="5" fillId="0" borderId="0" xfId="0" applyNumberFormat="1" applyFont="1" applyFill="1" applyAlignment="1">
      <alignment horizontal="right" vertical="top"/>
    </xf>
    <xf numFmtId="176" fontId="96" fillId="0" borderId="12" xfId="0" applyNumberFormat="1" applyFont="1" applyFill="1" applyBorder="1" applyAlignment="1">
      <alignment horizontal="right" vertical="center" wrapText="1"/>
    </xf>
    <xf numFmtId="176" fontId="96" fillId="0" borderId="13" xfId="0" applyNumberFormat="1" applyFont="1" applyFill="1" applyBorder="1" applyAlignment="1">
      <alignment horizontal="right" vertical="center" wrapText="1"/>
    </xf>
    <xf numFmtId="176" fontId="96" fillId="0" borderId="0" xfId="0" applyNumberFormat="1" applyFont="1" applyFill="1" applyAlignment="1">
      <alignment horizontal="right" vertical="center" wrapText="1"/>
    </xf>
    <xf numFmtId="176" fontId="96" fillId="0" borderId="0" xfId="0" applyNumberFormat="1" applyFont="1" applyFill="1" applyAlignment="1">
      <alignment vertical="center" wrapText="1"/>
    </xf>
    <xf numFmtId="176" fontId="96" fillId="0" borderId="0" xfId="0" applyNumberFormat="1" applyFont="1" applyFill="1" applyBorder="1" applyAlignment="1">
      <alignment horizontal="right" vertical="center" wrapText="1"/>
    </xf>
    <xf numFmtId="176" fontId="96" fillId="0" borderId="0" xfId="0" applyNumberFormat="1" applyFont="1" applyFill="1" applyAlignment="1">
      <alignment horizontal="right" vertical="center"/>
    </xf>
    <xf numFmtId="176" fontId="96" fillId="0" borderId="12" xfId="0" applyNumberFormat="1" applyFont="1" applyFill="1" applyBorder="1" applyAlignment="1">
      <alignment horizontal="right" vertical="center"/>
    </xf>
    <xf numFmtId="176" fontId="97" fillId="0" borderId="13" xfId="0" applyNumberFormat="1" applyFont="1" applyFill="1" applyBorder="1" applyAlignment="1">
      <alignment horizontal="right" vertical="center" wrapText="1"/>
    </xf>
    <xf numFmtId="176" fontId="96" fillId="0" borderId="0" xfId="0" applyNumberFormat="1" applyFont="1" applyFill="1" applyAlignment="1">
      <alignment vertical="center"/>
    </xf>
    <xf numFmtId="176" fontId="96" fillId="0" borderId="0" xfId="0" applyNumberFormat="1" applyFont="1" applyFill="1" applyBorder="1" applyAlignment="1">
      <alignment horizontal="right" vertical="center"/>
    </xf>
    <xf numFmtId="176" fontId="97" fillId="0" borderId="13" xfId="0" applyNumberFormat="1" applyFont="1" applyFill="1" applyBorder="1" applyAlignment="1">
      <alignment horizontal="right" vertical="center"/>
    </xf>
    <xf numFmtId="179" fontId="3" fillId="0" borderId="0" xfId="42" applyNumberFormat="1" applyFont="1" applyAlignment="1">
      <alignment horizontal="right" vertical="center"/>
    </xf>
    <xf numFmtId="179" fontId="4" fillId="0" borderId="0" xfId="42" applyNumberFormat="1" applyFont="1" applyAlignment="1">
      <alignment horizontal="right" vertical="center"/>
    </xf>
    <xf numFmtId="179" fontId="5" fillId="0" borderId="0" xfId="42" applyNumberFormat="1" applyFont="1" applyAlignment="1">
      <alignment horizontal="right" vertical="center"/>
    </xf>
    <xf numFmtId="176" fontId="5" fillId="0" borderId="12" xfId="0" applyNumberFormat="1" applyFont="1" applyBorder="1" applyAlignment="1">
      <alignment horizontal="right" wrapText="1"/>
    </xf>
    <xf numFmtId="178" fontId="8" fillId="0" borderId="0" xfId="0" applyNumberFormat="1" applyFont="1" applyBorder="1" applyAlignment="1">
      <alignment horizontal="center" vertical="center"/>
    </xf>
    <xf numFmtId="0" fontId="3" fillId="0" borderId="12" xfId="0" applyFont="1" applyBorder="1" applyAlignment="1">
      <alignment horizontal="center" vertical="center"/>
    </xf>
    <xf numFmtId="0" fontId="8" fillId="0" borderId="0" xfId="71" applyFont="1" applyFill="1" applyBorder="1" applyAlignment="1">
      <alignment horizontal="left" vertical="center" wrapText="1"/>
      <protection/>
    </xf>
    <xf numFmtId="0" fontId="96" fillId="0" borderId="0" xfId="0" applyFont="1" applyBorder="1" applyAlignment="1">
      <alignment vertical="center"/>
    </xf>
    <xf numFmtId="179" fontId="96" fillId="0" borderId="0" xfId="0" applyNumberFormat="1" applyFont="1" applyBorder="1" applyAlignment="1">
      <alignment/>
    </xf>
    <xf numFmtId="0" fontId="9" fillId="0" borderId="0" xfId="71" applyFont="1" applyFill="1" applyBorder="1" applyAlignment="1">
      <alignment horizontal="left" vertical="center" wrapText="1"/>
      <protection/>
    </xf>
    <xf numFmtId="0" fontId="83" fillId="0" borderId="12" xfId="0" applyFont="1" applyBorder="1" applyAlignment="1">
      <alignment horizontal="center" vertical="center" wrapText="1"/>
    </xf>
    <xf numFmtId="183" fontId="0" fillId="0" borderId="0" xfId="42" applyNumberFormat="1" applyFont="1" applyAlignment="1">
      <alignment/>
    </xf>
    <xf numFmtId="176" fontId="96" fillId="0" borderId="0" xfId="0" applyNumberFormat="1" applyFont="1" applyBorder="1" applyAlignment="1">
      <alignment vertical="center" wrapText="1"/>
    </xf>
    <xf numFmtId="176" fontId="96" fillId="0" borderId="0" xfId="0" applyNumberFormat="1" applyFont="1" applyAlignment="1">
      <alignment vertical="center" wrapText="1"/>
    </xf>
    <xf numFmtId="0" fontId="3" fillId="0" borderId="12" xfId="0" applyFont="1" applyBorder="1" applyAlignment="1">
      <alignment horizontal="center" vertical="center"/>
    </xf>
    <xf numFmtId="0" fontId="8" fillId="0" borderId="12" xfId="0" applyFont="1" applyBorder="1" applyAlignment="1">
      <alignment horizontal="left" vertical="center"/>
    </xf>
    <xf numFmtId="3" fontId="8" fillId="0" borderId="12" xfId="42" applyNumberFormat="1" applyFont="1" applyBorder="1" applyAlignment="1">
      <alignment horizontal="right" vertical="center"/>
    </xf>
    <xf numFmtId="0" fontId="9" fillId="0" borderId="13" xfId="0" applyFont="1" applyBorder="1" applyAlignment="1">
      <alignment horizontal="left" vertical="center"/>
    </xf>
    <xf numFmtId="0" fontId="17" fillId="0" borderId="0" xfId="0" applyFont="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xf>
    <xf numFmtId="176" fontId="8" fillId="0" borderId="0" xfId="42" applyNumberFormat="1" applyFont="1" applyAlignment="1">
      <alignment vertical="center"/>
    </xf>
    <xf numFmtId="176" fontId="8" fillId="0" borderId="12" xfId="42" applyNumberFormat="1" applyFont="1" applyBorder="1" applyAlignment="1">
      <alignment vertical="center"/>
    </xf>
    <xf numFmtId="0" fontId="98" fillId="0" borderId="0" xfId="0" applyFont="1" applyAlignment="1">
      <alignment horizontal="left" vertical="top" wrapText="1"/>
    </xf>
    <xf numFmtId="179" fontId="8" fillId="0" borderId="0" xfId="42" applyNumberFormat="1" applyFont="1" applyBorder="1" applyAlignment="1">
      <alignment vertical="center" wrapText="1"/>
    </xf>
    <xf numFmtId="0" fontId="8" fillId="0" borderId="12" xfId="0" applyFont="1" applyBorder="1" applyAlignment="1">
      <alignment vertical="center"/>
    </xf>
    <xf numFmtId="179" fontId="8" fillId="0" borderId="0" xfId="0" applyNumberFormat="1" applyFont="1" applyBorder="1" applyAlignment="1">
      <alignment/>
    </xf>
    <xf numFmtId="0" fontId="57" fillId="0" borderId="0" xfId="0" applyFont="1" applyAlignment="1">
      <alignment/>
    </xf>
    <xf numFmtId="0" fontId="93" fillId="0" borderId="0" xfId="0" applyFont="1" applyAlignment="1">
      <alignment vertical="center"/>
    </xf>
    <xf numFmtId="0" fontId="98" fillId="0" borderId="0" xfId="0" applyFont="1" applyAlignment="1">
      <alignment vertical="center"/>
    </xf>
    <xf numFmtId="0" fontId="3" fillId="0" borderId="12" xfId="0" applyFont="1" applyBorder="1" applyAlignment="1">
      <alignment horizontal="center" vertical="center"/>
    </xf>
    <xf numFmtId="0" fontId="3" fillId="0" borderId="0" xfId="0" applyFont="1" applyBorder="1" applyAlignment="1">
      <alignment vertical="center" wrapText="1"/>
    </xf>
    <xf numFmtId="0" fontId="11" fillId="0" borderId="0" xfId="0" applyFont="1" applyAlignment="1">
      <alignment/>
    </xf>
    <xf numFmtId="0" fontId="11" fillId="0" borderId="0" xfId="0" applyFont="1" applyAlignment="1">
      <alignment horizontal="left" vertical="top" indent="1"/>
    </xf>
    <xf numFmtId="0" fontId="9" fillId="0" borderId="12"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Alignment="1">
      <alignment vertical="top"/>
    </xf>
    <xf numFmtId="0" fontId="9" fillId="0" borderId="0" xfId="0" applyFont="1" applyFill="1" applyAlignment="1">
      <alignment vertical="center"/>
    </xf>
    <xf numFmtId="0" fontId="9" fillId="0" borderId="13" xfId="0" applyFont="1" applyFill="1" applyBorder="1" applyAlignment="1">
      <alignment horizontal="left" vertical="center"/>
    </xf>
    <xf numFmtId="178" fontId="9" fillId="0" borderId="12" xfId="0" applyNumberFormat="1" applyFont="1" applyBorder="1" applyAlignment="1">
      <alignment horizontal="left" vertical="center"/>
    </xf>
    <xf numFmtId="178" fontId="8" fillId="0" borderId="0" xfId="0" applyNumberFormat="1" applyFont="1" applyFill="1" applyAlignment="1">
      <alignment vertical="center"/>
    </xf>
    <xf numFmtId="178" fontId="9" fillId="0" borderId="12" xfId="0" applyNumberFormat="1" applyFont="1" applyFill="1" applyBorder="1" applyAlignment="1">
      <alignment vertical="center"/>
    </xf>
    <xf numFmtId="178" fontId="8" fillId="0" borderId="0" xfId="0" applyNumberFormat="1" applyFont="1" applyFill="1" applyBorder="1" applyAlignment="1">
      <alignment vertical="center"/>
    </xf>
    <xf numFmtId="0" fontId="9" fillId="0" borderId="0" xfId="0" applyFont="1" applyBorder="1" applyAlignment="1">
      <alignment vertical="center" wrapText="1"/>
    </xf>
    <xf numFmtId="178" fontId="9" fillId="0" borderId="13" xfId="0" applyNumberFormat="1" applyFont="1" applyBorder="1" applyAlignment="1">
      <alignment vertical="center" wrapText="1"/>
    </xf>
    <xf numFmtId="178" fontId="9" fillId="0" borderId="12" xfId="42" applyNumberFormat="1" applyFont="1" applyFill="1" applyBorder="1" applyAlignment="1">
      <alignment horizontal="left" vertical="center"/>
    </xf>
    <xf numFmtId="178" fontId="98" fillId="0" borderId="0" xfId="42" applyNumberFormat="1" applyFont="1" applyFill="1" applyAlignment="1">
      <alignment horizontal="right" vertical="center"/>
    </xf>
    <xf numFmtId="0" fontId="8" fillId="0" borderId="0" xfId="0" applyFont="1" applyFill="1" applyAlignment="1">
      <alignment horizontal="left" vertical="center" wrapText="1" indent="1"/>
    </xf>
    <xf numFmtId="0" fontId="96" fillId="0" borderId="0" xfId="0" applyFont="1" applyAlignment="1">
      <alignment vertical="center"/>
    </xf>
    <xf numFmtId="178" fontId="9" fillId="0" borderId="0" xfId="0" applyNumberFormat="1" applyFont="1" applyFill="1" applyAlignment="1">
      <alignment vertical="center"/>
    </xf>
    <xf numFmtId="0" fontId="97" fillId="0" borderId="0" xfId="0" applyFont="1" applyFill="1" applyAlignment="1">
      <alignment vertical="center" wrapText="1"/>
    </xf>
    <xf numFmtId="0" fontId="3" fillId="0" borderId="13" xfId="0" applyFont="1" applyBorder="1" applyAlignment="1">
      <alignment horizontal="center" vertical="center"/>
    </xf>
    <xf numFmtId="0" fontId="11" fillId="0" borderId="0" xfId="0" applyFont="1" applyAlignment="1">
      <alignment horizontal="left" vertical="center" indent="1"/>
    </xf>
    <xf numFmtId="0" fontId="11" fillId="0" borderId="0" xfId="0" applyFont="1" applyAlignment="1">
      <alignment horizontal="left" vertical="center" indent="2"/>
    </xf>
    <xf numFmtId="0" fontId="8" fillId="0" borderId="0" xfId="0" applyFont="1" applyAlignment="1">
      <alignment horizontal="left" vertical="top"/>
    </xf>
    <xf numFmtId="0" fontId="83" fillId="0" borderId="13" xfId="0" applyFont="1" applyFill="1" applyBorder="1" applyAlignment="1">
      <alignment horizontal="center" vertical="center"/>
    </xf>
    <xf numFmtId="0" fontId="8" fillId="0" borderId="0" xfId="0" applyFont="1" applyFill="1" applyAlignment="1">
      <alignment horizontal="left" vertical="top" wrapText="1"/>
    </xf>
    <xf numFmtId="0" fontId="8" fillId="0" borderId="0" xfId="0" applyFont="1" applyAlignment="1">
      <alignment vertical="top"/>
    </xf>
    <xf numFmtId="178" fontId="9" fillId="0" borderId="13" xfId="0" applyNumberFormat="1" applyFont="1" applyFill="1" applyBorder="1" applyAlignment="1">
      <alignment/>
    </xf>
    <xf numFmtId="181" fontId="3" fillId="0" borderId="0" xfId="0" applyNumberFormat="1" applyFont="1" applyFill="1" applyBorder="1" applyAlignment="1">
      <alignment/>
    </xf>
    <xf numFmtId="0" fontId="11" fillId="0" borderId="0" xfId="0" applyFont="1" applyFill="1" applyAlignment="1">
      <alignment horizontal="left" vertical="center" indent="1"/>
    </xf>
    <xf numFmtId="178" fontId="11" fillId="0" borderId="0" xfId="0" applyNumberFormat="1" applyFont="1" applyFill="1" applyAlignment="1">
      <alignment/>
    </xf>
    <xf numFmtId="0" fontId="11" fillId="0" borderId="0" xfId="0" applyFont="1" applyFill="1" applyAlignment="1">
      <alignment/>
    </xf>
    <xf numFmtId="0" fontId="11" fillId="0" borderId="0" xfId="0" applyFont="1" applyFill="1" applyAlignment="1">
      <alignment horizontal="left" vertical="center" indent="2"/>
    </xf>
    <xf numFmtId="0" fontId="8" fillId="0" borderId="0" xfId="0" applyFont="1" applyFill="1" applyAlignment="1">
      <alignment horizontal="left" vertical="center" indent="1"/>
    </xf>
    <xf numFmtId="0" fontId="8" fillId="0" borderId="12" xfId="0" applyFont="1" applyFill="1" applyBorder="1" applyAlignment="1">
      <alignment vertical="center"/>
    </xf>
    <xf numFmtId="178" fontId="9" fillId="0" borderId="18" xfId="42" applyNumberFormat="1" applyFont="1" applyBorder="1" applyAlignment="1">
      <alignment horizontal="right" vertical="center"/>
    </xf>
    <xf numFmtId="178" fontId="8" fillId="0" borderId="19" xfId="0" applyNumberFormat="1" applyFont="1" applyBorder="1" applyAlignment="1">
      <alignment/>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0" fillId="0" borderId="0" xfId="0" applyFont="1" applyBorder="1" applyAlignment="1">
      <alignment horizontal="left" vertical="center" wrapText="1" indent="2"/>
    </xf>
    <xf numFmtId="0" fontId="99" fillId="0" borderId="0" xfId="0" applyFont="1" applyFill="1" applyAlignment="1">
      <alignment horizontal="left" vertical="center" wrapText="1" indent="2"/>
    </xf>
    <xf numFmtId="0" fontId="96" fillId="0" borderId="0" xfId="0" applyFont="1" applyFill="1" applyAlignment="1">
      <alignment horizontal="left" vertical="top" wrapText="1"/>
    </xf>
    <xf numFmtId="4" fontId="9" fillId="0" borderId="12" xfId="0" applyNumberFormat="1" applyFont="1" applyFill="1" applyBorder="1" applyAlignment="1">
      <alignment horizontal="right" vertical="top"/>
    </xf>
    <xf numFmtId="176" fontId="83" fillId="0" borderId="0" xfId="0" applyNumberFormat="1" applyFont="1" applyFill="1" applyAlignment="1">
      <alignment horizontal="right" vertical="center"/>
    </xf>
    <xf numFmtId="176" fontId="84" fillId="0" borderId="0" xfId="0" applyNumberFormat="1" applyFont="1" applyFill="1" applyAlignment="1">
      <alignment horizontal="right" vertical="center"/>
    </xf>
    <xf numFmtId="176" fontId="82" fillId="0" borderId="12" xfId="0" applyNumberFormat="1" applyFont="1" applyFill="1" applyBorder="1" applyAlignment="1">
      <alignment horizontal="right" vertical="center"/>
    </xf>
    <xf numFmtId="0" fontId="3" fillId="0" borderId="12" xfId="0" applyFont="1" applyBorder="1" applyAlignment="1">
      <alignment horizontal="center" vertical="center"/>
    </xf>
    <xf numFmtId="0" fontId="88" fillId="0" borderId="12" xfId="0" applyFont="1" applyBorder="1" applyAlignment="1">
      <alignment horizontal="center" vertical="center"/>
    </xf>
    <xf numFmtId="0" fontId="3" fillId="0" borderId="12" xfId="0" applyFont="1" applyBorder="1" applyAlignment="1">
      <alignment horizontal="center" vertical="center"/>
    </xf>
    <xf numFmtId="0" fontId="83"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Border="1" applyAlignment="1">
      <alignment/>
    </xf>
    <xf numFmtId="178" fontId="98" fillId="0" borderId="0" xfId="0" applyNumberFormat="1" applyFont="1" applyFill="1" applyAlignment="1">
      <alignment horizontal="right" vertical="top"/>
    </xf>
    <xf numFmtId="178" fontId="98" fillId="0" borderId="0" xfId="0" applyNumberFormat="1" applyFont="1" applyAlignment="1">
      <alignment horizontal="right" vertical="top"/>
    </xf>
    <xf numFmtId="0" fontId="98" fillId="0" borderId="0" xfId="0" applyFont="1" applyAlignment="1">
      <alignment horizontal="left" vertical="center" wrapText="1"/>
    </xf>
    <xf numFmtId="4" fontId="3" fillId="0" borderId="0" xfId="0" applyNumberFormat="1" applyFont="1" applyAlignment="1">
      <alignment/>
    </xf>
    <xf numFmtId="14" fontId="83" fillId="0" borderId="13" xfId="0" applyNumberFormat="1" applyFont="1" applyFill="1" applyBorder="1" applyAlignment="1">
      <alignment horizontal="center" vertical="center"/>
    </xf>
    <xf numFmtId="2" fontId="96" fillId="0" borderId="0" xfId="0" applyNumberFormat="1" applyFont="1" applyAlignment="1">
      <alignment/>
    </xf>
    <xf numFmtId="2" fontId="8" fillId="0" borderId="0" xfId="0" applyNumberFormat="1" applyFont="1" applyAlignment="1">
      <alignment/>
    </xf>
    <xf numFmtId="0" fontId="8" fillId="0" borderId="15" xfId="0" applyFont="1" applyFill="1" applyBorder="1" applyAlignment="1">
      <alignment horizontal="left" vertical="top" wrapText="1"/>
    </xf>
    <xf numFmtId="0" fontId="3" fillId="0" borderId="13" xfId="0" applyFont="1" applyFill="1" applyBorder="1" applyAlignment="1">
      <alignment horizontal="center" vertical="center" wrapText="1"/>
    </xf>
    <xf numFmtId="0" fontId="4" fillId="0" borderId="0" xfId="0" applyFont="1" applyFill="1" applyAlignment="1">
      <alignment horizontal="center" vertical="center"/>
    </xf>
    <xf numFmtId="184" fontId="3" fillId="0" borderId="0" xfId="42" applyNumberFormat="1" applyFont="1" applyFill="1" applyAlignment="1">
      <alignment/>
    </xf>
    <xf numFmtId="184" fontId="96" fillId="0" borderId="0" xfId="42" applyNumberFormat="1" applyFont="1" applyFill="1" applyAlignment="1">
      <alignment/>
    </xf>
    <xf numFmtId="0" fontId="86" fillId="0" borderId="0" xfId="0" applyFont="1" applyFill="1" applyAlignment="1">
      <alignment vertical="center"/>
    </xf>
    <xf numFmtId="0" fontId="3" fillId="0" borderId="12" xfId="0" applyFont="1" applyBorder="1" applyAlignment="1">
      <alignment horizontal="center" vertical="center"/>
    </xf>
    <xf numFmtId="0" fontId="93" fillId="0" borderId="0" xfId="0" applyFont="1" applyFill="1" applyAlignment="1">
      <alignment horizontal="left" vertical="top"/>
    </xf>
    <xf numFmtId="0" fontId="100" fillId="0" borderId="0" xfId="0" applyFont="1" applyFill="1" applyAlignment="1">
      <alignment horizontal="left" vertical="center" indent="1"/>
    </xf>
    <xf numFmtId="0" fontId="100" fillId="0" borderId="0" xfId="0" applyFont="1" applyFill="1" applyAlignment="1">
      <alignment horizontal="left" vertical="top" indent="1"/>
    </xf>
    <xf numFmtId="0" fontId="94" fillId="0" borderId="12" xfId="0" applyFont="1" applyFill="1" applyBorder="1" applyAlignment="1">
      <alignment horizontal="left" vertical="center"/>
    </xf>
    <xf numFmtId="0" fontId="8" fillId="0" borderId="0" xfId="0" applyFont="1" applyFill="1" applyAlignment="1">
      <alignment horizontal="left" indent="1"/>
    </xf>
    <xf numFmtId="176" fontId="8" fillId="0" borderId="0" xfId="0" applyNumberFormat="1" applyFont="1" applyAlignment="1">
      <alignment vertical="center" wrapText="1"/>
    </xf>
    <xf numFmtId="0" fontId="3" fillId="0" borderId="13" xfId="0" applyFont="1" applyBorder="1" applyAlignment="1">
      <alignment horizontal="center" vertical="center"/>
    </xf>
    <xf numFmtId="49" fontId="93" fillId="0" borderId="0" xfId="0" applyNumberFormat="1" applyFont="1" applyBorder="1" applyAlignment="1">
      <alignment horizontal="right" vertical="center"/>
    </xf>
    <xf numFmtId="49" fontId="93" fillId="0" borderId="0" xfId="0" applyNumberFormat="1" applyFont="1" applyAlignment="1">
      <alignment horizontal="right" vertical="center"/>
    </xf>
    <xf numFmtId="49" fontId="93" fillId="0" borderId="0" xfId="0" applyNumberFormat="1" applyFont="1" applyFill="1" applyBorder="1" applyAlignment="1">
      <alignment horizontal="right" vertical="center"/>
    </xf>
    <xf numFmtId="49" fontId="96" fillId="0" borderId="0" xfId="0" applyNumberFormat="1" applyFont="1" applyFill="1" applyBorder="1" applyAlignment="1">
      <alignment horizontal="right"/>
    </xf>
    <xf numFmtId="49" fontId="96" fillId="0" borderId="0" xfId="0" applyNumberFormat="1" applyFont="1" applyAlignment="1">
      <alignment horizontal="right"/>
    </xf>
    <xf numFmtId="49" fontId="8" fillId="0" borderId="0" xfId="0" applyNumberFormat="1" applyFont="1" applyAlignment="1">
      <alignment horizontal="right"/>
    </xf>
    <xf numFmtId="49" fontId="3" fillId="0" borderId="13" xfId="0" applyNumberFormat="1" applyFont="1" applyFill="1" applyBorder="1" applyAlignment="1">
      <alignment horizontal="center" vertical="center"/>
    </xf>
    <xf numFmtId="179" fontId="8" fillId="0" borderId="0" xfId="42" applyNumberFormat="1" applyFont="1" applyFill="1" applyAlignment="1">
      <alignment vertical="center"/>
    </xf>
    <xf numFmtId="176" fontId="8" fillId="0" borderId="0" xfId="0" applyNumberFormat="1" applyFont="1" applyFill="1" applyAlignment="1">
      <alignment vertical="center"/>
    </xf>
    <xf numFmtId="178" fontId="8" fillId="0" borderId="12" xfId="0" applyNumberFormat="1" applyFont="1" applyFill="1" applyBorder="1" applyAlignment="1">
      <alignment vertical="center"/>
    </xf>
    <xf numFmtId="178" fontId="9" fillId="0" borderId="13" xfId="42" applyNumberFormat="1" applyFont="1" applyFill="1" applyBorder="1" applyAlignment="1">
      <alignment vertical="center"/>
    </xf>
    <xf numFmtId="179" fontId="3" fillId="0" borderId="0" xfId="42" applyNumberFormat="1" applyFont="1" applyFill="1" applyAlignment="1">
      <alignment horizontal="right" vertical="center"/>
    </xf>
    <xf numFmtId="179" fontId="4" fillId="0" borderId="0" xfId="42" applyNumberFormat="1" applyFont="1" applyFill="1" applyAlignment="1">
      <alignment horizontal="right" vertical="center"/>
    </xf>
    <xf numFmtId="179" fontId="5" fillId="0" borderId="0" xfId="42" applyNumberFormat="1" applyFont="1" applyFill="1" applyAlignment="1">
      <alignment horizontal="right" vertical="center"/>
    </xf>
    <xf numFmtId="176" fontId="5" fillId="0" borderId="12" xfId="0" applyNumberFormat="1" applyFont="1" applyFill="1" applyBorder="1" applyAlignment="1">
      <alignment horizontal="right" wrapText="1"/>
    </xf>
    <xf numFmtId="188" fontId="3" fillId="0" borderId="0" xfId="43" applyNumberFormat="1" applyFont="1" applyFill="1" applyAlignment="1">
      <alignment/>
    </xf>
    <xf numFmtId="0" fontId="103" fillId="0" borderId="0" xfId="0" applyFont="1" applyFill="1" applyAlignment="1">
      <alignment/>
    </xf>
    <xf numFmtId="0" fontId="85" fillId="0" borderId="0" xfId="0" applyFont="1" applyFill="1" applyAlignment="1">
      <alignment/>
    </xf>
    <xf numFmtId="177" fontId="98" fillId="0" borderId="0" xfId="0" applyNumberFormat="1" applyFont="1" applyFill="1" applyBorder="1" applyAlignment="1">
      <alignment horizontal="right" vertical="center"/>
    </xf>
    <xf numFmtId="179" fontId="101" fillId="0" borderId="0" xfId="42" applyNumberFormat="1" applyFont="1" applyFill="1" applyAlignment="1">
      <alignment horizontal="right" vertical="center"/>
    </xf>
    <xf numFmtId="179" fontId="93" fillId="0" borderId="0" xfId="42" applyNumberFormat="1" applyFont="1" applyFill="1" applyAlignment="1">
      <alignment horizontal="right" vertical="center"/>
    </xf>
    <xf numFmtId="188" fontId="8" fillId="0" borderId="0" xfId="43" applyNumberFormat="1" applyFont="1" applyFill="1" applyAlignment="1">
      <alignment/>
    </xf>
    <xf numFmtId="3" fontId="3" fillId="0" borderId="0" xfId="43" applyNumberFormat="1" applyFont="1" applyAlignment="1">
      <alignment/>
    </xf>
    <xf numFmtId="178" fontId="3" fillId="0" borderId="0" xfId="43" applyNumberFormat="1" applyFont="1" applyAlignment="1">
      <alignment/>
    </xf>
    <xf numFmtId="179" fontId="8" fillId="0" borderId="0" xfId="42" applyNumberFormat="1" applyFont="1" applyFill="1" applyBorder="1" applyAlignment="1">
      <alignment horizontal="right" vertical="center"/>
    </xf>
    <xf numFmtId="176" fontId="5" fillId="0" borderId="0" xfId="0" applyNumberFormat="1" applyFont="1" applyFill="1" applyAlignment="1">
      <alignment horizontal="right" vertical="center"/>
    </xf>
    <xf numFmtId="10" fontId="8" fillId="0" borderId="0" xfId="0" applyNumberFormat="1" applyFont="1" applyFill="1" applyAlignment="1">
      <alignment/>
    </xf>
    <xf numFmtId="186" fontId="83" fillId="0" borderId="0" xfId="0" applyNumberFormat="1" applyFont="1" applyFill="1" applyAlignment="1">
      <alignment/>
    </xf>
    <xf numFmtId="186" fontId="97" fillId="0" borderId="0" xfId="0" applyNumberFormat="1" applyFont="1" applyFill="1" applyAlignment="1">
      <alignment/>
    </xf>
    <xf numFmtId="186" fontId="3" fillId="0" borderId="0" xfId="0" applyNumberFormat="1" applyFont="1" applyFill="1" applyAlignment="1">
      <alignment/>
    </xf>
    <xf numFmtId="186" fontId="82" fillId="0" borderId="0" xfId="0" applyNumberFormat="1" applyFont="1" applyFill="1" applyAlignment="1">
      <alignment/>
    </xf>
    <xf numFmtId="0" fontId="96" fillId="0" borderId="0" xfId="0" applyFont="1" applyAlignment="1">
      <alignment vertical="center"/>
    </xf>
    <xf numFmtId="176" fontId="8" fillId="0" borderId="0" xfId="0" applyNumberFormat="1" applyFont="1" applyFill="1" applyAlignment="1">
      <alignment horizontal="center" vertical="center"/>
    </xf>
    <xf numFmtId="188" fontId="8" fillId="0" borderId="12" xfId="43" applyNumberFormat="1" applyFont="1" applyBorder="1" applyAlignment="1">
      <alignment horizontal="right" vertical="center"/>
    </xf>
    <xf numFmtId="0" fontId="83" fillId="0" borderId="0" xfId="0" applyFont="1" applyAlignment="1">
      <alignment vertical="top" wrapText="1"/>
    </xf>
    <xf numFmtId="178" fontId="94" fillId="0" borderId="0" xfId="0" applyNumberFormat="1" applyFont="1" applyAlignment="1">
      <alignment horizontal="right" vertical="center"/>
    </xf>
    <xf numFmtId="179" fontId="0" fillId="0" borderId="0" xfId="0" applyNumberFormat="1" applyAlignment="1">
      <alignment/>
    </xf>
    <xf numFmtId="2" fontId="3" fillId="0" borderId="0" xfId="0" applyNumberFormat="1" applyFont="1" applyFill="1" applyBorder="1" applyAlignment="1">
      <alignment horizontal="right" vertical="center" wrapText="1"/>
    </xf>
    <xf numFmtId="3" fontId="82" fillId="0" borderId="0" xfId="0" applyNumberFormat="1" applyFont="1" applyFill="1" applyAlignment="1">
      <alignment/>
    </xf>
    <xf numFmtId="176" fontId="4" fillId="0" borderId="0" xfId="0" applyNumberFormat="1" applyFont="1" applyFill="1" applyAlignment="1">
      <alignment horizontal="right"/>
    </xf>
    <xf numFmtId="176" fontId="3" fillId="0" borderId="0" xfId="0" applyNumberFormat="1" applyFont="1" applyFill="1" applyBorder="1" applyAlignment="1">
      <alignment/>
    </xf>
    <xf numFmtId="0" fontId="2" fillId="0" borderId="0" xfId="0" applyFont="1" applyFill="1" applyAlignment="1">
      <alignment vertical="center"/>
    </xf>
    <xf numFmtId="0" fontId="7" fillId="0" borderId="0" xfId="0" applyFont="1" applyFill="1" applyAlignment="1">
      <alignment/>
    </xf>
    <xf numFmtId="9" fontId="3" fillId="0" borderId="0" xfId="74" applyNumberFormat="1" applyFont="1" applyAlignment="1">
      <alignment/>
    </xf>
    <xf numFmtId="0" fontId="88" fillId="0" borderId="0" xfId="0" applyFont="1" applyAlignment="1">
      <alignment horizontal="left" vertical="center"/>
    </xf>
    <xf numFmtId="178" fontId="8" fillId="0" borderId="0" xfId="0" applyNumberFormat="1" applyFont="1" applyFill="1" applyAlignment="1">
      <alignment horizontal="right" vertical="center"/>
    </xf>
    <xf numFmtId="178" fontId="93" fillId="0" borderId="0" xfId="0" applyNumberFormat="1" applyFont="1" applyFill="1" applyAlignment="1">
      <alignment horizontal="right" vertical="center"/>
    </xf>
    <xf numFmtId="178" fontId="9" fillId="0" borderId="0" xfId="42" applyNumberFormat="1" applyFont="1" applyFill="1" applyAlignment="1">
      <alignment horizontal="right" vertical="center"/>
    </xf>
    <xf numFmtId="178" fontId="8" fillId="0" borderId="12" xfId="0" applyNumberFormat="1" applyFont="1" applyFill="1" applyBorder="1" applyAlignment="1">
      <alignment horizontal="right" vertical="center"/>
    </xf>
    <xf numFmtId="178" fontId="98" fillId="0" borderId="0" xfId="0" applyNumberFormat="1" applyFont="1" applyFill="1" applyAlignment="1">
      <alignment/>
    </xf>
    <xf numFmtId="0" fontId="96" fillId="0" borderId="0" xfId="0" applyFont="1" applyAlignment="1">
      <alignment vertical="center"/>
    </xf>
    <xf numFmtId="0" fontId="104" fillId="0" borderId="0" xfId="0" applyFont="1" applyAlignment="1">
      <alignment/>
    </xf>
    <xf numFmtId="0" fontId="82" fillId="0" borderId="0" xfId="0" applyFont="1" applyBorder="1" applyAlignment="1">
      <alignment horizontal="center" vertical="center"/>
    </xf>
    <xf numFmtId="178" fontId="98" fillId="0" borderId="0" xfId="0" applyNumberFormat="1" applyFont="1" applyBorder="1" applyAlignment="1">
      <alignment horizontal="right" vertical="center"/>
    </xf>
    <xf numFmtId="2" fontId="11" fillId="0" borderId="0" xfId="0" applyNumberFormat="1" applyFont="1" applyFill="1" applyAlignment="1">
      <alignment horizontal="left" vertical="center" wrapText="1"/>
    </xf>
    <xf numFmtId="3" fontId="24" fillId="0" borderId="0" xfId="0" applyNumberFormat="1" applyFont="1" applyFill="1" applyAlignment="1">
      <alignment/>
    </xf>
    <xf numFmtId="3" fontId="23" fillId="0" borderId="0" xfId="0" applyNumberFormat="1" applyFont="1" applyFill="1" applyAlignment="1">
      <alignment/>
    </xf>
    <xf numFmtId="184" fontId="8" fillId="0" borderId="0" xfId="42" applyNumberFormat="1" applyFont="1" applyFill="1" applyAlignment="1">
      <alignment/>
    </xf>
    <xf numFmtId="0" fontId="105" fillId="0" borderId="0" xfId="0" applyFont="1" applyBorder="1" applyAlignment="1">
      <alignment vertical="center"/>
    </xf>
    <xf numFmtId="0" fontId="92" fillId="0" borderId="0" xfId="0" applyFont="1" applyBorder="1" applyAlignment="1">
      <alignment/>
    </xf>
    <xf numFmtId="0" fontId="104" fillId="0" borderId="0" xfId="0" applyFont="1" applyBorder="1" applyAlignment="1">
      <alignment vertical="center"/>
    </xf>
    <xf numFmtId="0" fontId="82" fillId="0" borderId="0" xfId="0" applyFont="1" applyBorder="1" applyAlignment="1">
      <alignment/>
    </xf>
    <xf numFmtId="0" fontId="82" fillId="0" borderId="0" xfId="0" applyFont="1" applyBorder="1" applyAlignment="1">
      <alignment vertical="center"/>
    </xf>
    <xf numFmtId="178" fontId="102" fillId="0" borderId="0" xfId="0" applyNumberFormat="1" applyFont="1" applyBorder="1" applyAlignment="1">
      <alignment horizontal="right" vertical="center"/>
    </xf>
    <xf numFmtId="0" fontId="98" fillId="0" borderId="0" xfId="0" applyFont="1" applyBorder="1" applyAlignment="1">
      <alignment vertical="center" wrapText="1"/>
    </xf>
    <xf numFmtId="0" fontId="98" fillId="0" borderId="0" xfId="0" applyFont="1" applyBorder="1" applyAlignment="1">
      <alignment/>
    </xf>
    <xf numFmtId="178" fontId="98" fillId="0" borderId="0" xfId="0" applyNumberFormat="1" applyFont="1" applyFill="1" applyBorder="1" applyAlignment="1">
      <alignment/>
    </xf>
    <xf numFmtId="4" fontId="98" fillId="0" borderId="0" xfId="0" applyNumberFormat="1" applyFont="1" applyFill="1" applyBorder="1" applyAlignment="1">
      <alignment/>
    </xf>
    <xf numFmtId="178" fontId="8" fillId="0" borderId="0" xfId="0" applyNumberFormat="1" applyFont="1" applyFill="1" applyAlignment="1">
      <alignment vertical="top"/>
    </xf>
    <xf numFmtId="0" fontId="3" fillId="0" borderId="0" xfId="0" applyFont="1" applyAlignment="1">
      <alignment horizontal="left" vertical="center" indent="1"/>
    </xf>
    <xf numFmtId="176" fontId="4" fillId="0" borderId="0" xfId="0" applyNumberFormat="1" applyFont="1" applyFill="1" applyAlignment="1">
      <alignment horizontal="right"/>
    </xf>
    <xf numFmtId="0" fontId="88" fillId="0" borderId="12" xfId="0" applyFont="1" applyBorder="1" applyAlignment="1">
      <alignment horizontal="center" vertical="center" wrapText="1"/>
    </xf>
    <xf numFmtId="0" fontId="94" fillId="0" borderId="0" xfId="0" applyFont="1" applyBorder="1" applyAlignment="1">
      <alignment vertical="center"/>
    </xf>
    <xf numFmtId="3" fontId="9" fillId="0" borderId="0" xfId="0" applyNumberFormat="1" applyFont="1" applyBorder="1" applyAlignment="1">
      <alignment horizontal="right" vertical="center"/>
    </xf>
    <xf numFmtId="178" fontId="9" fillId="0" borderId="0" xfId="0" applyNumberFormat="1" applyFont="1" applyBorder="1" applyAlignment="1">
      <alignment horizontal="right" vertical="center"/>
    </xf>
    <xf numFmtId="3" fontId="102" fillId="0" borderId="0" xfId="0" applyNumberFormat="1" applyFont="1" applyBorder="1" applyAlignment="1">
      <alignment horizontal="right" vertical="center"/>
    </xf>
    <xf numFmtId="183" fontId="3" fillId="0" borderId="0" xfId="42" applyNumberFormat="1" applyFont="1" applyFill="1" applyAlignment="1">
      <alignment/>
    </xf>
    <xf numFmtId="0" fontId="88" fillId="0" borderId="0" xfId="0" applyFont="1" applyBorder="1" applyAlignment="1">
      <alignment horizontal="center" vertical="center"/>
    </xf>
    <xf numFmtId="0" fontId="88" fillId="0" borderId="12" xfId="0" applyFont="1" applyBorder="1" applyAlignment="1">
      <alignment horizontal="center" vertical="center"/>
    </xf>
    <xf numFmtId="0" fontId="93" fillId="0" borderId="0" xfId="0" applyFont="1" applyAlignment="1">
      <alignment horizontal="left" vertical="center" indent="2"/>
    </xf>
    <xf numFmtId="0" fontId="98" fillId="0" borderId="15" xfId="0" applyFont="1" applyFill="1" applyBorder="1" applyAlignment="1">
      <alignment vertical="top"/>
    </xf>
    <xf numFmtId="0" fontId="93" fillId="0" borderId="0" xfId="0" applyFont="1" applyFill="1" applyBorder="1" applyAlignment="1">
      <alignment vertical="top"/>
    </xf>
    <xf numFmtId="4" fontId="98" fillId="0" borderId="0" xfId="0" applyNumberFormat="1" applyFont="1" applyFill="1" applyBorder="1" applyAlignment="1">
      <alignment vertical="top"/>
    </xf>
    <xf numFmtId="4" fontId="83" fillId="0" borderId="0" xfId="0" applyNumberFormat="1" applyFont="1" applyFill="1" applyAlignment="1">
      <alignment/>
    </xf>
    <xf numFmtId="4" fontId="82" fillId="0" borderId="0" xfId="0" applyNumberFormat="1" applyFont="1" applyFill="1" applyAlignment="1">
      <alignment/>
    </xf>
    <xf numFmtId="0" fontId="20" fillId="0" borderId="0" xfId="67">
      <alignment/>
      <protection/>
    </xf>
    <xf numFmtId="178" fontId="20" fillId="0" borderId="0" xfId="67" applyNumberFormat="1">
      <alignment/>
      <protection/>
    </xf>
    <xf numFmtId="49" fontId="3" fillId="0" borderId="13" xfId="0" applyNumberFormat="1" applyFont="1" applyFill="1" applyBorder="1" applyAlignment="1">
      <alignment horizontal="center" vertical="center"/>
    </xf>
    <xf numFmtId="0" fontId="8" fillId="0" borderId="0" xfId="0" applyFont="1" applyFill="1" applyBorder="1" applyAlignment="1">
      <alignment vertical="center"/>
    </xf>
    <xf numFmtId="178" fontId="25" fillId="0" borderId="0" xfId="0" applyNumberFormat="1" applyFont="1" applyAlignment="1">
      <alignment/>
    </xf>
    <xf numFmtId="184" fontId="25" fillId="0" borderId="0" xfId="42" applyNumberFormat="1" applyFont="1" applyFill="1" applyAlignment="1">
      <alignment/>
    </xf>
    <xf numFmtId="178" fontId="9" fillId="0" borderId="0" xfId="0" applyNumberFormat="1" applyFont="1" applyFill="1" applyBorder="1" applyAlignment="1">
      <alignment vertical="center"/>
    </xf>
    <xf numFmtId="4" fontId="9" fillId="0" borderId="0" xfId="0" applyNumberFormat="1" applyFont="1" applyFill="1" applyBorder="1" applyAlignment="1">
      <alignment horizontal="right" vertical="center"/>
    </xf>
    <xf numFmtId="178" fontId="9" fillId="0" borderId="0" xfId="0" applyNumberFormat="1" applyFont="1" applyFill="1" applyBorder="1" applyAlignment="1">
      <alignment vertical="center"/>
    </xf>
    <xf numFmtId="2" fontId="3" fillId="0" borderId="0" xfId="0" applyNumberFormat="1" applyFont="1" applyAlignment="1">
      <alignment/>
    </xf>
    <xf numFmtId="4" fontId="96" fillId="0" borderId="0" xfId="0" applyNumberFormat="1" applyFont="1" applyFill="1" applyAlignment="1">
      <alignment/>
    </xf>
    <xf numFmtId="4" fontId="98" fillId="0" borderId="0" xfId="0" applyNumberFormat="1" applyFont="1" applyAlignment="1">
      <alignment/>
    </xf>
    <xf numFmtId="3" fontId="98" fillId="0" borderId="0" xfId="0" applyNumberFormat="1" applyFont="1" applyAlignment="1">
      <alignment/>
    </xf>
    <xf numFmtId="3" fontId="8" fillId="0" borderId="0" xfId="67" applyNumberFormat="1" applyFont="1">
      <alignment/>
      <protection/>
    </xf>
    <xf numFmtId="178" fontId="8" fillId="0" borderId="0" xfId="67" applyNumberFormat="1" applyFont="1">
      <alignment/>
      <protection/>
    </xf>
    <xf numFmtId="188" fontId="83" fillId="0" borderId="0" xfId="43" applyNumberFormat="1" applyFont="1" applyFill="1" applyAlignment="1">
      <alignment/>
    </xf>
    <xf numFmtId="188" fontId="83" fillId="0" borderId="0" xfId="43" applyNumberFormat="1" applyFont="1" applyAlignment="1">
      <alignment/>
    </xf>
    <xf numFmtId="176" fontId="83" fillId="0" borderId="0" xfId="0" applyNumberFormat="1" applyFont="1" applyAlignment="1">
      <alignment vertical="top" wrapText="1"/>
    </xf>
    <xf numFmtId="176" fontId="86" fillId="0" borderId="0" xfId="0" applyNumberFormat="1" applyFont="1" applyFill="1" applyAlignment="1">
      <alignment/>
    </xf>
    <xf numFmtId="49" fontId="3" fillId="0" borderId="13" xfId="0" applyNumberFormat="1" applyFont="1" applyBorder="1" applyAlignment="1">
      <alignment horizontal="center" vertical="center"/>
    </xf>
    <xf numFmtId="49" fontId="3" fillId="0" borderId="13" xfId="0" applyNumberFormat="1" applyFont="1" applyFill="1" applyBorder="1" applyAlignment="1">
      <alignment horizontal="center" vertical="center"/>
    </xf>
    <xf numFmtId="0" fontId="88" fillId="0" borderId="12" xfId="0" applyFont="1" applyBorder="1" applyAlignment="1">
      <alignment horizontal="center" vertical="center"/>
    </xf>
    <xf numFmtId="49" fontId="4" fillId="0" borderId="13" xfId="0" applyNumberFormat="1" applyFont="1" applyBorder="1" applyAlignment="1">
      <alignment horizontal="center" vertical="center" wrapText="1"/>
    </xf>
    <xf numFmtId="49" fontId="83" fillId="0" borderId="13" xfId="0" applyNumberFormat="1" applyFont="1" applyBorder="1" applyAlignment="1">
      <alignment horizontal="center" vertical="center"/>
    </xf>
    <xf numFmtId="49" fontId="83" fillId="0" borderId="12" xfId="0" applyNumberFormat="1" applyFont="1" applyFill="1" applyBorder="1" applyAlignment="1">
      <alignment horizontal="center" vertical="center"/>
    </xf>
    <xf numFmtId="177" fontId="82" fillId="0" borderId="0" xfId="0" applyNumberFormat="1" applyFont="1" applyFill="1" applyAlignment="1">
      <alignment/>
    </xf>
    <xf numFmtId="179" fontId="82" fillId="0" borderId="0" xfId="42" applyNumberFormat="1" applyFont="1" applyFill="1" applyAlignment="1">
      <alignment horizontal="right" vertical="center"/>
    </xf>
    <xf numFmtId="0" fontId="82" fillId="0" borderId="0" xfId="0" applyFont="1" applyBorder="1" applyAlignment="1">
      <alignment vertical="top" wrapText="1"/>
    </xf>
    <xf numFmtId="0" fontId="92" fillId="0" borderId="0" xfId="0" applyFont="1" applyFill="1" applyAlignment="1">
      <alignment vertical="top"/>
    </xf>
    <xf numFmtId="0" fontId="82" fillId="0" borderId="0" xfId="0" applyFont="1" applyFill="1" applyAlignment="1">
      <alignment vertical="top"/>
    </xf>
    <xf numFmtId="0" fontId="98" fillId="0" borderId="0" xfId="0" applyFont="1" applyFill="1" applyAlignment="1">
      <alignment vertical="top"/>
    </xf>
    <xf numFmtId="178" fontId="82" fillId="0" borderId="0" xfId="0" applyNumberFormat="1" applyFont="1" applyFill="1" applyAlignment="1">
      <alignment vertical="top"/>
    </xf>
    <xf numFmtId="179" fontId="8" fillId="0" borderId="0" xfId="42" applyNumberFormat="1" applyFont="1" applyFill="1" applyAlignment="1">
      <alignment horizontal="right" vertical="center"/>
    </xf>
    <xf numFmtId="179" fontId="9" fillId="0" borderId="13" xfId="42" applyNumberFormat="1" applyFont="1" applyBorder="1" applyAlignment="1">
      <alignment horizontal="right" vertical="center"/>
    </xf>
    <xf numFmtId="179" fontId="9" fillId="0" borderId="0" xfId="42" applyNumberFormat="1" applyFont="1" applyFill="1" applyAlignment="1">
      <alignment horizontal="right" vertical="center"/>
    </xf>
    <xf numFmtId="49" fontId="3" fillId="0" borderId="13"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178" fontId="82" fillId="0" borderId="20" xfId="0" applyNumberFormat="1" applyFont="1" applyBorder="1" applyAlignment="1">
      <alignment/>
    </xf>
    <xf numFmtId="178" fontId="8" fillId="0" borderId="21" xfId="0" applyNumberFormat="1" applyFont="1" applyBorder="1" applyAlignment="1">
      <alignment horizontal="right" vertical="center"/>
    </xf>
    <xf numFmtId="179" fontId="9" fillId="0" borderId="13" xfId="42" applyNumberFormat="1" applyFont="1" applyFill="1" applyBorder="1" applyAlignment="1">
      <alignment vertical="center"/>
    </xf>
    <xf numFmtId="179" fontId="8" fillId="0" borderId="12" xfId="42" applyNumberFormat="1" applyFont="1" applyFill="1" applyBorder="1" applyAlignment="1">
      <alignment vertical="center"/>
    </xf>
    <xf numFmtId="179" fontId="9" fillId="0" borderId="12" xfId="42" applyNumberFormat="1" applyFont="1" applyFill="1" applyBorder="1" applyAlignment="1">
      <alignment horizontal="right" vertical="center" wrapText="1"/>
    </xf>
    <xf numFmtId="177" fontId="8" fillId="0" borderId="0" xfId="74" applyNumberFormat="1" applyFont="1" applyAlignment="1">
      <alignment/>
    </xf>
    <xf numFmtId="179" fontId="9" fillId="0" borderId="12" xfId="42" applyNumberFormat="1" applyFont="1" applyFill="1" applyBorder="1" applyAlignment="1">
      <alignment vertical="center" wrapText="1"/>
    </xf>
    <xf numFmtId="0" fontId="8" fillId="0" borderId="12" xfId="0" applyFont="1" applyFill="1" applyBorder="1" applyAlignment="1">
      <alignment horizontal="center" vertical="center"/>
    </xf>
    <xf numFmtId="179" fontId="9" fillId="0" borderId="13" xfId="42" applyNumberFormat="1" applyFont="1" applyFill="1" applyBorder="1" applyAlignment="1">
      <alignment horizontal="right" vertical="center"/>
    </xf>
    <xf numFmtId="0" fontId="4" fillId="0" borderId="13" xfId="0" applyFont="1" applyFill="1" applyBorder="1" applyAlignment="1">
      <alignment horizontal="center" vertical="center" wrapText="1"/>
    </xf>
    <xf numFmtId="177" fontId="8" fillId="0" borderId="0" xfId="74" applyNumberFormat="1" applyFont="1" applyFill="1" applyAlignment="1">
      <alignment horizontal="right" vertical="center"/>
    </xf>
    <xf numFmtId="177" fontId="8" fillId="0" borderId="12" xfId="74" applyNumberFormat="1" applyFont="1" applyFill="1" applyBorder="1" applyAlignment="1">
      <alignment horizontal="right" vertical="center"/>
    </xf>
    <xf numFmtId="177" fontId="9" fillId="0" borderId="13" xfId="74" applyNumberFormat="1" applyFont="1" applyFill="1" applyBorder="1" applyAlignment="1">
      <alignment horizontal="right" vertical="center"/>
    </xf>
    <xf numFmtId="0" fontId="4" fillId="0" borderId="13" xfId="0" applyFont="1" applyBorder="1" applyAlignment="1">
      <alignment horizontal="center" vertical="center" wrapText="1"/>
    </xf>
    <xf numFmtId="177" fontId="8" fillId="0" borderId="0" xfId="74" applyNumberFormat="1" applyFont="1" applyFill="1" applyBorder="1" applyAlignment="1">
      <alignment horizontal="right" vertical="center"/>
    </xf>
    <xf numFmtId="1" fontId="83" fillId="0" borderId="0" xfId="0" applyNumberFormat="1" applyFont="1" applyAlignment="1">
      <alignment/>
    </xf>
    <xf numFmtId="176" fontId="8" fillId="0" borderId="0" xfId="0" applyNumberFormat="1" applyFont="1" applyAlignment="1">
      <alignment/>
    </xf>
    <xf numFmtId="176" fontId="8" fillId="0" borderId="0" xfId="0" applyNumberFormat="1" applyFont="1" applyBorder="1" applyAlignment="1">
      <alignment vertical="center" wrapText="1"/>
    </xf>
    <xf numFmtId="192" fontId="96" fillId="0" borderId="0" xfId="0" applyNumberFormat="1" applyFont="1" applyFill="1" applyAlignment="1">
      <alignment/>
    </xf>
    <xf numFmtId="176" fontId="8" fillId="0" borderId="0" xfId="0" applyNumberFormat="1" applyFont="1" applyFill="1" applyAlignment="1">
      <alignment horizontal="right" vertical="center"/>
    </xf>
    <xf numFmtId="176" fontId="8" fillId="0" borderId="12"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wrapText="1"/>
    </xf>
    <xf numFmtId="176" fontId="8" fillId="0" borderId="0"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xf>
    <xf numFmtId="4" fontId="0" fillId="0" borderId="0" xfId="0" applyNumberFormat="1" applyAlignment="1">
      <alignment/>
    </xf>
    <xf numFmtId="2" fontId="4" fillId="0" borderId="0" xfId="0" applyNumberFormat="1" applyFont="1" applyFill="1" applyBorder="1" applyAlignment="1">
      <alignment horizontal="right" vertical="center" wrapText="1"/>
    </xf>
    <xf numFmtId="2" fontId="4" fillId="0" borderId="12" xfId="0" applyNumberFormat="1" applyFont="1" applyFill="1" applyBorder="1" applyAlignment="1">
      <alignment horizontal="right" vertical="center" wrapText="1"/>
    </xf>
    <xf numFmtId="177" fontId="8" fillId="0" borderId="0" xfId="0" applyNumberFormat="1" applyFont="1" applyAlignment="1">
      <alignment horizontal="right" vertical="center"/>
    </xf>
    <xf numFmtId="177" fontId="8" fillId="0" borderId="12" xfId="0" applyNumberFormat="1" applyFont="1" applyBorder="1" applyAlignment="1">
      <alignment horizontal="right" vertical="center"/>
    </xf>
    <xf numFmtId="4" fontId="9" fillId="0" borderId="0" xfId="0" applyNumberFormat="1" applyFont="1" applyFill="1" applyAlignment="1">
      <alignment vertical="top"/>
    </xf>
    <xf numFmtId="4" fontId="8" fillId="0" borderId="0" xfId="0" applyNumberFormat="1" applyFont="1" applyFill="1" applyAlignment="1">
      <alignment vertical="top"/>
    </xf>
    <xf numFmtId="178" fontId="8" fillId="0" borderId="0" xfId="42" applyNumberFormat="1" applyFont="1" applyBorder="1" applyAlignment="1">
      <alignment vertical="center"/>
    </xf>
    <xf numFmtId="178" fontId="9" fillId="0" borderId="0" xfId="42" applyNumberFormat="1" applyFont="1" applyBorder="1" applyAlignment="1">
      <alignment vertical="center"/>
    </xf>
    <xf numFmtId="178" fontId="9" fillId="0" borderId="0" xfId="0" applyNumberFormat="1" applyFont="1" applyAlignment="1">
      <alignment horizontal="right" vertical="center"/>
    </xf>
    <xf numFmtId="0" fontId="105" fillId="0" borderId="0" xfId="0" applyFont="1" applyAlignment="1">
      <alignment/>
    </xf>
    <xf numFmtId="49" fontId="3" fillId="0" borderId="13" xfId="0" applyNumberFormat="1" applyFont="1" applyBorder="1" applyAlignment="1">
      <alignment horizontal="center" vertical="center"/>
    </xf>
    <xf numFmtId="0" fontId="60" fillId="0" borderId="0" xfId="0" applyFont="1" applyAlignment="1">
      <alignment/>
    </xf>
    <xf numFmtId="0" fontId="61" fillId="0" borderId="0" xfId="0" applyFont="1" applyAlignment="1">
      <alignment/>
    </xf>
    <xf numFmtId="3" fontId="8" fillId="0" borderId="0" xfId="0" applyNumberFormat="1" applyFont="1" applyFill="1" applyAlignment="1">
      <alignment horizontal="right" vertical="center"/>
    </xf>
    <xf numFmtId="3" fontId="8" fillId="0" borderId="0" xfId="0" applyNumberFormat="1" applyFont="1" applyFill="1" applyAlignment="1">
      <alignment vertical="center"/>
    </xf>
    <xf numFmtId="178" fontId="8" fillId="0" borderId="0" xfId="0" applyNumberFormat="1" applyFont="1" applyFill="1" applyBorder="1" applyAlignment="1">
      <alignment horizontal="right" vertical="center"/>
    </xf>
    <xf numFmtId="178" fontId="98" fillId="0" borderId="0" xfId="0" applyNumberFormat="1" applyFont="1" applyFill="1" applyAlignment="1">
      <alignment horizontal="right" vertical="center"/>
    </xf>
    <xf numFmtId="3" fontId="98" fillId="0" borderId="0" xfId="0" applyNumberFormat="1" applyFont="1" applyFill="1" applyAlignment="1">
      <alignment horizontal="right" vertical="center"/>
    </xf>
    <xf numFmtId="3" fontId="98" fillId="0" borderId="0" xfId="0" applyNumberFormat="1" applyFont="1" applyFill="1" applyAlignment="1">
      <alignment vertical="center"/>
    </xf>
    <xf numFmtId="178" fontId="98" fillId="0" borderId="0" xfId="0" applyNumberFormat="1" applyFont="1" applyFill="1" applyAlignment="1">
      <alignment/>
    </xf>
    <xf numFmtId="0" fontId="98" fillId="0" borderId="0" xfId="0" applyFont="1" applyAlignment="1">
      <alignment/>
    </xf>
    <xf numFmtId="0" fontId="98" fillId="0" borderId="0" xfId="0" applyFont="1" applyFill="1" applyAlignment="1">
      <alignment/>
    </xf>
    <xf numFmtId="178" fontId="98" fillId="0" borderId="0" xfId="0" applyNumberFormat="1" applyFont="1" applyAlignment="1">
      <alignment/>
    </xf>
    <xf numFmtId="0" fontId="105" fillId="0" borderId="0" xfId="0" applyFont="1" applyBorder="1" applyAlignment="1">
      <alignment/>
    </xf>
    <xf numFmtId="181" fontId="98" fillId="0" borderId="0" xfId="0" applyNumberFormat="1" applyFont="1" applyAlignment="1">
      <alignment/>
    </xf>
    <xf numFmtId="14" fontId="3" fillId="0" borderId="0" xfId="0" applyNumberFormat="1" applyFont="1" applyFill="1" applyBorder="1" applyAlignment="1">
      <alignment horizontal="center" vertical="center"/>
    </xf>
    <xf numFmtId="0" fontId="0" fillId="0" borderId="0" xfId="0" applyFill="1" applyAlignment="1">
      <alignment/>
    </xf>
    <xf numFmtId="179" fontId="98" fillId="0" borderId="0" xfId="42" applyNumberFormat="1" applyFont="1" applyFill="1" applyBorder="1" applyAlignment="1">
      <alignment horizontal="right" vertical="center"/>
    </xf>
    <xf numFmtId="179" fontId="98" fillId="0" borderId="0" xfId="42" applyNumberFormat="1" applyFont="1" applyFill="1" applyAlignment="1">
      <alignment horizontal="right" vertical="center"/>
    </xf>
    <xf numFmtId="2" fontId="98" fillId="0" borderId="0" xfId="0" applyNumberFormat="1" applyFont="1" applyFill="1" applyAlignment="1">
      <alignment/>
    </xf>
    <xf numFmtId="49" fontId="3" fillId="0" borderId="13" xfId="0" applyNumberFormat="1" applyFont="1" applyBorder="1" applyAlignment="1">
      <alignment horizontal="center" vertical="center"/>
    </xf>
    <xf numFmtId="49" fontId="3" fillId="0" borderId="13" xfId="0" applyNumberFormat="1" applyFont="1" applyFill="1" applyBorder="1" applyAlignment="1">
      <alignment horizontal="center" vertical="center"/>
    </xf>
    <xf numFmtId="0" fontId="86" fillId="0" borderId="0" xfId="0" applyFont="1" applyFill="1" applyAlignment="1">
      <alignment vertical="center"/>
    </xf>
    <xf numFmtId="177" fontId="3" fillId="0" borderId="0" xfId="74" applyNumberFormat="1" applyFont="1" applyAlignment="1">
      <alignment/>
    </xf>
    <xf numFmtId="178" fontId="9" fillId="0" borderId="0" xfId="0" applyNumberFormat="1" applyFont="1" applyFill="1" applyAlignment="1">
      <alignment vertical="center"/>
    </xf>
    <xf numFmtId="0" fontId="105" fillId="0" borderId="0" xfId="0" applyFont="1" applyFill="1" applyAlignment="1">
      <alignment/>
    </xf>
    <xf numFmtId="4" fontId="8" fillId="0" borderId="0" xfId="42" applyNumberFormat="1" applyFont="1" applyAlignment="1">
      <alignment vertical="center"/>
    </xf>
    <xf numFmtId="187" fontId="3" fillId="0" borderId="12" xfId="0" applyNumberFormat="1" applyFont="1" applyFill="1" applyBorder="1" applyAlignment="1">
      <alignment horizontal="center" vertical="center"/>
    </xf>
    <xf numFmtId="4" fontId="8" fillId="0" borderId="0" xfId="0" applyNumberFormat="1" applyFont="1" applyAlignment="1">
      <alignment horizontal="right" vertical="center"/>
    </xf>
    <xf numFmtId="179" fontId="83" fillId="0" borderId="0" xfId="0" applyNumberFormat="1" applyFont="1" applyAlignment="1">
      <alignment/>
    </xf>
    <xf numFmtId="177" fontId="83" fillId="0" borderId="0" xfId="74" applyNumberFormat="1" applyFont="1" applyAlignment="1">
      <alignment/>
    </xf>
    <xf numFmtId="177" fontId="8" fillId="0" borderId="0" xfId="74" applyNumberFormat="1" applyFont="1" applyFill="1" applyAlignment="1">
      <alignment/>
    </xf>
    <xf numFmtId="10" fontId="96" fillId="0" borderId="0" xfId="0" applyNumberFormat="1" applyFont="1" applyAlignment="1">
      <alignment/>
    </xf>
    <xf numFmtId="49" fontId="3" fillId="0" borderId="22"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8" fillId="0" borderId="0" xfId="0" applyFont="1" applyAlignment="1">
      <alignment horizontal="left" vertical="center" wrapText="1"/>
    </xf>
    <xf numFmtId="49" fontId="3" fillId="0" borderId="13"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187" fontId="3" fillId="0" borderId="13" xfId="0" applyNumberFormat="1" applyFont="1" applyFill="1" applyBorder="1" applyAlignment="1">
      <alignment horizontal="center" vertical="center"/>
    </xf>
    <xf numFmtId="0" fontId="7" fillId="0" borderId="0" xfId="0" applyFont="1" applyAlignment="1">
      <alignment horizontal="left" vertical="center" wrapText="1"/>
    </xf>
    <xf numFmtId="49" fontId="3" fillId="0" borderId="22" xfId="0" applyNumberFormat="1" applyFont="1" applyBorder="1" applyAlignment="1">
      <alignment horizontal="center" vertical="center"/>
    </xf>
    <xf numFmtId="49" fontId="3" fillId="0" borderId="22" xfId="0" applyNumberFormat="1" applyFont="1" applyFill="1" applyBorder="1" applyAlignment="1">
      <alignment horizontal="center" vertical="center"/>
    </xf>
    <xf numFmtId="0" fontId="8" fillId="0" borderId="15" xfId="0" applyFont="1" applyFill="1" applyBorder="1" applyAlignment="1">
      <alignment horizontal="left" vertical="top" wrapText="1"/>
    </xf>
    <xf numFmtId="0" fontId="8" fillId="0" borderId="15" xfId="0" applyFont="1" applyFill="1" applyBorder="1" applyAlignment="1">
      <alignment horizontal="left" vertical="top"/>
    </xf>
    <xf numFmtId="0" fontId="8" fillId="0" borderId="0" xfId="0" applyFont="1" applyAlignment="1">
      <alignment horizontal="left" vertical="top" wrapText="1"/>
    </xf>
    <xf numFmtId="0" fontId="83" fillId="0" borderId="0" xfId="0" applyFont="1" applyAlignment="1">
      <alignment horizontal="left" vertical="top" wrapText="1"/>
    </xf>
    <xf numFmtId="0" fontId="83" fillId="0" borderId="0" xfId="0" applyFont="1" applyAlignment="1">
      <alignment horizontal="left" vertical="top" wrapText="1"/>
    </xf>
    <xf numFmtId="0" fontId="3" fillId="0" borderId="13" xfId="0" applyNumberFormat="1" applyFont="1" applyBorder="1" applyAlignment="1">
      <alignment horizontal="center" vertical="center"/>
    </xf>
    <xf numFmtId="49" fontId="88" fillId="0" borderId="13" xfId="0" applyNumberFormat="1" applyFont="1" applyBorder="1" applyAlignment="1">
      <alignment horizontal="center" vertical="center"/>
    </xf>
    <xf numFmtId="49" fontId="88" fillId="0" borderId="13" xfId="0" applyNumberFormat="1" applyFont="1" applyFill="1" applyBorder="1" applyAlignment="1">
      <alignment horizontal="center" vertical="center"/>
    </xf>
    <xf numFmtId="49" fontId="8" fillId="0" borderId="13" xfId="0" applyNumberFormat="1" applyFont="1" applyBorder="1" applyAlignment="1">
      <alignment horizontal="center" vertical="center" wrapText="1"/>
    </xf>
    <xf numFmtId="0" fontId="93" fillId="0" borderId="15" xfId="0" applyFont="1" applyBorder="1" applyAlignment="1">
      <alignment horizontal="center" vertical="center" wrapText="1"/>
    </xf>
    <xf numFmtId="0" fontId="93" fillId="0" borderId="12" xfId="0" applyFont="1" applyBorder="1" applyAlignment="1">
      <alignment horizontal="center" vertical="center" wrapText="1"/>
    </xf>
    <xf numFmtId="49" fontId="93" fillId="0" borderId="13" xfId="0" applyNumberFormat="1" applyFont="1" applyFill="1" applyBorder="1" applyAlignment="1">
      <alignment horizontal="center" vertical="center" wrapText="1"/>
    </xf>
    <xf numFmtId="0" fontId="93" fillId="0" borderId="15" xfId="0" applyFont="1" applyFill="1" applyBorder="1" applyAlignment="1">
      <alignment horizontal="center" vertical="center" wrapText="1"/>
    </xf>
    <xf numFmtId="0" fontId="93" fillId="0" borderId="12" xfId="0" applyFont="1" applyFill="1" applyBorder="1" applyAlignment="1">
      <alignment horizontal="center" vertical="center" wrapText="1"/>
    </xf>
    <xf numFmtId="49" fontId="93" fillId="0" borderId="13"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9" fontId="88" fillId="0" borderId="13" xfId="0" applyNumberFormat="1" applyFont="1" applyFill="1" applyBorder="1" applyAlignment="1">
      <alignment horizontal="center" vertical="center" wrapText="1"/>
    </xf>
    <xf numFmtId="0" fontId="88" fillId="0" borderId="0" xfId="0" applyFont="1" applyAlignment="1">
      <alignment horizontal="left" vertical="center" wrapText="1"/>
    </xf>
    <xf numFmtId="0" fontId="88" fillId="0" borderId="13" xfId="0" applyFont="1" applyFill="1" applyBorder="1" applyAlignment="1">
      <alignment horizontal="center" vertical="center"/>
    </xf>
    <xf numFmtId="14" fontId="88" fillId="0" borderId="13" xfId="0" applyNumberFormat="1" applyFont="1" applyFill="1" applyBorder="1" applyAlignment="1">
      <alignment horizontal="center" vertical="center"/>
    </xf>
    <xf numFmtId="0" fontId="88" fillId="0" borderId="0" xfId="0" applyFont="1" applyAlignment="1">
      <alignment horizontal="left" vertical="center"/>
    </xf>
    <xf numFmtId="0" fontId="88" fillId="0" borderId="0" xfId="0" applyFont="1" applyBorder="1" applyAlignment="1">
      <alignment horizontal="center" vertical="center"/>
    </xf>
    <xf numFmtId="0" fontId="88" fillId="0" borderId="10" xfId="0" applyFont="1" applyBorder="1" applyAlignment="1">
      <alignment horizontal="center" vertical="center"/>
    </xf>
    <xf numFmtId="0" fontId="88" fillId="0" borderId="0" xfId="0" applyFont="1" applyBorder="1" applyAlignment="1">
      <alignment horizontal="center" vertical="center" wrapText="1"/>
    </xf>
    <xf numFmtId="0" fontId="88" fillId="0" borderId="10" xfId="0" applyFont="1" applyBorder="1" applyAlignment="1">
      <alignment horizontal="center" vertical="center" wrapText="1"/>
    </xf>
    <xf numFmtId="0" fontId="88" fillId="0" borderId="15" xfId="0" applyFont="1" applyBorder="1" applyAlignment="1">
      <alignment horizontal="center" vertical="center"/>
    </xf>
    <xf numFmtId="0" fontId="88" fillId="0" borderId="12" xfId="0" applyFont="1" applyBorder="1" applyAlignment="1">
      <alignment horizontal="center" vertical="center"/>
    </xf>
    <xf numFmtId="0" fontId="88" fillId="0" borderId="15" xfId="0" applyFont="1" applyBorder="1" applyAlignment="1">
      <alignment horizontal="center" vertical="center" wrapText="1"/>
    </xf>
    <xf numFmtId="0" fontId="88" fillId="0" borderId="12" xfId="0" applyFont="1" applyBorder="1" applyAlignment="1">
      <alignment horizontal="center" vertical="center" wrapText="1"/>
    </xf>
    <xf numFmtId="178" fontId="88" fillId="0" borderId="15" xfId="0" applyNumberFormat="1" applyFont="1" applyBorder="1" applyAlignment="1">
      <alignment horizontal="center" vertical="center" wrapText="1"/>
    </xf>
    <xf numFmtId="178" fontId="88" fillId="0" borderId="12" xfId="0" applyNumberFormat="1" applyFont="1" applyBorder="1" applyAlignment="1">
      <alignment horizontal="center" vertical="center" wrapText="1"/>
    </xf>
    <xf numFmtId="49" fontId="82" fillId="0" borderId="0" xfId="0" applyNumberFormat="1" applyFont="1" applyBorder="1" applyAlignment="1">
      <alignment horizontal="center" vertical="center"/>
    </xf>
    <xf numFmtId="0" fontId="82" fillId="0" borderId="0" xfId="0" applyFont="1" applyBorder="1" applyAlignment="1">
      <alignment horizontal="center" vertical="center"/>
    </xf>
    <xf numFmtId="0" fontId="106" fillId="0" borderId="0" xfId="0" applyFont="1" applyFill="1" applyBorder="1" applyAlignment="1">
      <alignment horizontal="center" vertical="center"/>
    </xf>
    <xf numFmtId="0" fontId="106" fillId="0" borderId="12" xfId="0" applyFont="1" applyFill="1" applyBorder="1" applyAlignment="1">
      <alignment horizontal="center" vertical="center"/>
    </xf>
    <xf numFmtId="49" fontId="83" fillId="0" borderId="23" xfId="0" applyNumberFormat="1" applyFont="1" applyFill="1" applyBorder="1" applyAlignment="1">
      <alignment horizontal="center" vertical="center" wrapText="1"/>
    </xf>
    <xf numFmtId="49" fontId="83" fillId="0" borderId="17" xfId="0" applyNumberFormat="1" applyFont="1" applyFill="1" applyBorder="1" applyAlignment="1">
      <alignment horizontal="center" vertical="center" wrapText="1"/>
    </xf>
    <xf numFmtId="49" fontId="83" fillId="0" borderId="0" xfId="0" applyNumberFormat="1" applyFont="1" applyFill="1" applyBorder="1" applyAlignment="1">
      <alignment horizontal="center" vertical="center" wrapText="1"/>
    </xf>
    <xf numFmtId="49" fontId="83" fillId="0" borderId="12" xfId="0" applyNumberFormat="1" applyFont="1" applyFill="1" applyBorder="1" applyAlignment="1">
      <alignment horizontal="center" vertical="center" wrapText="1"/>
    </xf>
    <xf numFmtId="49" fontId="83"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83" fillId="0" borderId="15" xfId="0" applyFont="1" applyFill="1" applyBorder="1" applyAlignment="1">
      <alignment horizontal="center" vertical="center"/>
    </xf>
    <xf numFmtId="0" fontId="83" fillId="0" borderId="12" xfId="0" applyFont="1" applyFill="1" applyBorder="1" applyAlignment="1">
      <alignment horizontal="center" vertical="center"/>
    </xf>
    <xf numFmtId="0" fontId="3" fillId="0" borderId="0" xfId="0" applyFont="1" applyAlignment="1">
      <alignment horizontal="left" vertical="center" wrapText="1"/>
    </xf>
    <xf numFmtId="0" fontId="96" fillId="0" borderId="0" xfId="0" applyFont="1" applyAlignment="1">
      <alignment vertical="center"/>
    </xf>
    <xf numFmtId="0" fontId="107" fillId="0" borderId="0" xfId="0" applyFont="1" applyAlignment="1">
      <alignment vertical="center"/>
    </xf>
    <xf numFmtId="0" fontId="96" fillId="0" borderId="0" xfId="0" applyFont="1" applyAlignment="1">
      <alignment horizontal="left" vertical="center"/>
    </xf>
    <xf numFmtId="0" fontId="86" fillId="0" borderId="0" xfId="0" applyFont="1" applyFill="1" applyAlignment="1">
      <alignment vertical="center"/>
    </xf>
    <xf numFmtId="0" fontId="86" fillId="0" borderId="12" xfId="0" applyFont="1" applyFill="1" applyBorder="1" applyAlignment="1">
      <alignment vertical="center"/>
    </xf>
    <xf numFmtId="0" fontId="8" fillId="0" borderId="0" xfId="0" applyFont="1" applyFill="1" applyAlignment="1">
      <alignment horizontal="left" vertical="top"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0] 4" xfId="46"/>
    <cellStyle name="Comma [0] 5" xfId="47"/>
    <cellStyle name="Comma 2" xfId="48"/>
    <cellStyle name="Comma 3" xfId="49"/>
    <cellStyle name="Comma 4" xfId="50"/>
    <cellStyle name="Comma 5" xfId="51"/>
    <cellStyle name="Comma 6"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3" xfId="67"/>
    <cellStyle name="Normal 3" xfId="68"/>
    <cellStyle name="Normal 3 5" xfId="69"/>
    <cellStyle name="Normal 4" xfId="70"/>
    <cellStyle name="Normal_Assets Final" xfId="71"/>
    <cellStyle name="Note" xfId="72"/>
    <cellStyle name="Output" xfId="73"/>
    <cellStyle name="Percent" xfId="74"/>
    <cellStyle name="Percent 2" xfId="75"/>
    <cellStyle name="Percent 3" xfId="76"/>
    <cellStyle name="Percent 4"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98"/>
  <sheetViews>
    <sheetView tabSelected="1" zoomScaleSheetLayoutView="100" workbookViewId="0" topLeftCell="A1">
      <selection activeCell="A1" sqref="A1"/>
    </sheetView>
  </sheetViews>
  <sheetFormatPr defaultColWidth="9.140625" defaultRowHeight="15"/>
  <cols>
    <col min="1" max="1" width="38.28125" style="5" customWidth="1"/>
    <col min="2" max="4" width="9.421875" style="5" customWidth="1"/>
    <col min="5" max="7" width="9.421875" style="40" customWidth="1"/>
    <col min="8" max="8" width="9.140625" style="5" customWidth="1"/>
    <col min="9" max="9" width="11.00390625" style="18" customWidth="1"/>
    <col min="10" max="10" width="9.140625" style="16" customWidth="1"/>
    <col min="11" max="16384" width="9.140625" style="5" customWidth="1"/>
  </cols>
  <sheetData>
    <row r="1" spans="1:14" s="76" customFormat="1" ht="12">
      <c r="A1" s="236" t="s">
        <v>0</v>
      </c>
      <c r="E1" s="258"/>
      <c r="F1" s="258"/>
      <c r="G1" s="258"/>
      <c r="I1" s="85"/>
      <c r="J1" s="86"/>
      <c r="L1" s="746"/>
      <c r="M1" s="746"/>
      <c r="N1" s="746"/>
    </row>
    <row r="2" spans="1:10" ht="9.75">
      <c r="A2" s="63"/>
      <c r="B2" s="64"/>
      <c r="C2" s="64"/>
      <c r="D2" s="64"/>
      <c r="E2" s="567"/>
      <c r="F2" s="567"/>
      <c r="G2" s="567"/>
      <c r="H2" s="65"/>
      <c r="I2" s="627"/>
      <c r="J2" s="699"/>
    </row>
    <row r="3" spans="1:10" ht="10.5" thickBot="1">
      <c r="A3" s="62"/>
      <c r="B3" s="780" t="s">
        <v>601</v>
      </c>
      <c r="C3" s="780"/>
      <c r="D3" s="780"/>
      <c r="E3" s="780" t="s">
        <v>663</v>
      </c>
      <c r="F3" s="780"/>
      <c r="G3" s="780"/>
      <c r="H3" s="780" t="s">
        <v>886</v>
      </c>
      <c r="I3" s="780"/>
      <c r="J3" s="780"/>
    </row>
    <row r="4" spans="1:10" ht="10.5" thickBot="1">
      <c r="A4" s="83"/>
      <c r="B4" s="83" t="s">
        <v>1</v>
      </c>
      <c r="C4" s="83" t="s">
        <v>2</v>
      </c>
      <c r="D4" s="83" t="s">
        <v>3</v>
      </c>
      <c r="E4" s="581" t="s">
        <v>1</v>
      </c>
      <c r="F4" s="581" t="s">
        <v>2</v>
      </c>
      <c r="G4" s="581" t="s">
        <v>3</v>
      </c>
      <c r="H4" s="581" t="s">
        <v>1</v>
      </c>
      <c r="I4" s="581" t="s">
        <v>2</v>
      </c>
      <c r="J4" s="581" t="s">
        <v>3</v>
      </c>
    </row>
    <row r="5" spans="1:10" ht="9.75">
      <c r="A5" s="126" t="s">
        <v>289</v>
      </c>
      <c r="B5" s="89">
        <v>2995</v>
      </c>
      <c r="C5" s="262">
        <f>+B5*100/$B$32</f>
        <v>13.118703460359177</v>
      </c>
      <c r="D5" s="90">
        <v>1</v>
      </c>
      <c r="E5" s="89">
        <v>3063</v>
      </c>
      <c r="F5" s="262">
        <f aca="true" t="shared" si="0" ref="F5:F30">+E5*100/$E$32</f>
        <v>13.218539616778871</v>
      </c>
      <c r="G5" s="90">
        <v>1</v>
      </c>
      <c r="H5" s="89">
        <v>3073</v>
      </c>
      <c r="I5" s="262">
        <v>13.310521072465024</v>
      </c>
      <c r="J5" s="90">
        <v>1</v>
      </c>
    </row>
    <row r="6" spans="1:10" ht="9.75">
      <c r="A6" s="263" t="s">
        <v>290</v>
      </c>
      <c r="B6" s="89">
        <v>2766</v>
      </c>
      <c r="C6" s="262">
        <f aca="true" t="shared" si="1" ref="C6:C31">+B6*100/$B$32</f>
        <v>12.115637319316688</v>
      </c>
      <c r="D6" s="90">
        <v>2</v>
      </c>
      <c r="E6" s="89">
        <v>2761</v>
      </c>
      <c r="F6" s="262">
        <f t="shared" si="0"/>
        <v>11.91524253409287</v>
      </c>
      <c r="G6" s="90">
        <v>2</v>
      </c>
      <c r="H6" s="89">
        <v>2744</v>
      </c>
      <c r="I6" s="262">
        <v>11.885476675185169</v>
      </c>
      <c r="J6" s="90">
        <v>2</v>
      </c>
    </row>
    <row r="7" spans="1:10" ht="9.75">
      <c r="A7" s="126" t="s">
        <v>291</v>
      </c>
      <c r="B7" s="89">
        <v>2066</v>
      </c>
      <c r="C7" s="262">
        <f t="shared" si="1"/>
        <v>9.049496276828734</v>
      </c>
      <c r="D7" s="91">
        <v>3</v>
      </c>
      <c r="E7" s="89">
        <v>2206</v>
      </c>
      <c r="F7" s="262">
        <f t="shared" si="0"/>
        <v>9.5201104781633</v>
      </c>
      <c r="G7" s="91">
        <v>3</v>
      </c>
      <c r="H7" s="89">
        <v>2193</v>
      </c>
      <c r="I7" s="262">
        <v>9.49885216788669</v>
      </c>
      <c r="J7" s="91">
        <v>3</v>
      </c>
    </row>
    <row r="8" spans="1:10" ht="9.75">
      <c r="A8" s="265" t="s">
        <v>646</v>
      </c>
      <c r="B8" s="89">
        <v>675</v>
      </c>
      <c r="C8" s="262">
        <f t="shared" si="1"/>
        <v>2.9566360052562417</v>
      </c>
      <c r="D8" s="90">
        <v>13</v>
      </c>
      <c r="E8" s="89">
        <v>2031</v>
      </c>
      <c r="F8" s="262">
        <f t="shared" si="0"/>
        <v>8.764888658726049</v>
      </c>
      <c r="G8" s="90">
        <v>4</v>
      </c>
      <c r="H8" s="89">
        <v>1957</v>
      </c>
      <c r="I8" s="262">
        <v>8.476631870749772</v>
      </c>
      <c r="J8" s="90">
        <v>4</v>
      </c>
    </row>
    <row r="9" spans="1:10" ht="9.75">
      <c r="A9" s="265" t="s">
        <v>293</v>
      </c>
      <c r="B9" s="89">
        <v>1568</v>
      </c>
      <c r="C9" s="262">
        <f t="shared" si="1"/>
        <v>6.868155935173018</v>
      </c>
      <c r="D9" s="90">
        <v>4</v>
      </c>
      <c r="E9" s="89">
        <v>1592</v>
      </c>
      <c r="F9" s="262">
        <f t="shared" si="0"/>
        <v>6.870360780252028</v>
      </c>
      <c r="G9" s="90">
        <v>5</v>
      </c>
      <c r="H9" s="89">
        <v>1595</v>
      </c>
      <c r="I9" s="262">
        <v>6.908649889548231</v>
      </c>
      <c r="J9" s="90">
        <v>5</v>
      </c>
    </row>
    <row r="10" spans="1:10" ht="9.75">
      <c r="A10" s="265" t="s">
        <v>294</v>
      </c>
      <c r="B10" s="89">
        <v>1499</v>
      </c>
      <c r="C10" s="262">
        <f t="shared" si="1"/>
        <v>6.565922032413491</v>
      </c>
      <c r="D10" s="90">
        <v>5</v>
      </c>
      <c r="E10" s="89">
        <v>1467</v>
      </c>
      <c r="F10" s="262">
        <f t="shared" si="0"/>
        <v>6.3309166235111345</v>
      </c>
      <c r="G10" s="90">
        <v>6</v>
      </c>
      <c r="H10" s="89">
        <v>1483</v>
      </c>
      <c r="I10" s="262">
        <v>6.423528392601898</v>
      </c>
      <c r="J10" s="90">
        <v>6</v>
      </c>
    </row>
    <row r="11" spans="1:10" ht="9.75">
      <c r="A11" s="265" t="s">
        <v>665</v>
      </c>
      <c r="B11" s="89">
        <v>1339</v>
      </c>
      <c r="C11" s="262">
        <f t="shared" si="1"/>
        <v>5.86508979413053</v>
      </c>
      <c r="D11" s="90">
        <v>7</v>
      </c>
      <c r="E11" s="89">
        <v>1330</v>
      </c>
      <c r="F11" s="262">
        <f t="shared" si="0"/>
        <v>5.739685827723114</v>
      </c>
      <c r="G11" s="90">
        <v>7</v>
      </c>
      <c r="H11" s="89">
        <v>1327</v>
      </c>
      <c r="I11" s="262">
        <v>5.747823450426647</v>
      </c>
      <c r="J11" s="90">
        <v>7</v>
      </c>
    </row>
    <row r="12" spans="1:10" ht="9.75">
      <c r="A12" s="265" t="s">
        <v>295</v>
      </c>
      <c r="B12" s="89">
        <v>1280</v>
      </c>
      <c r="C12" s="262">
        <f t="shared" si="1"/>
        <v>5.606657906263688</v>
      </c>
      <c r="D12" s="90">
        <v>8</v>
      </c>
      <c r="E12" s="89">
        <v>1297</v>
      </c>
      <c r="F12" s="262">
        <f t="shared" si="0"/>
        <v>5.597272570343518</v>
      </c>
      <c r="G12" s="90">
        <v>8</v>
      </c>
      <c r="H12" s="89">
        <v>1312</v>
      </c>
      <c r="I12" s="262">
        <v>5.682851821371335</v>
      </c>
      <c r="J12" s="90">
        <v>8</v>
      </c>
    </row>
    <row r="13" spans="1:10" ht="9.75">
      <c r="A13" s="265" t="s">
        <v>296</v>
      </c>
      <c r="B13" s="89">
        <v>1117</v>
      </c>
      <c r="C13" s="262">
        <f t="shared" si="1"/>
        <v>4.892685063512921</v>
      </c>
      <c r="D13" s="90">
        <v>9</v>
      </c>
      <c r="E13" s="89">
        <v>1179</v>
      </c>
      <c r="F13" s="262">
        <f t="shared" si="0"/>
        <v>5.088037286380114</v>
      </c>
      <c r="G13" s="90">
        <v>9</v>
      </c>
      <c r="H13" s="89">
        <v>1154</v>
      </c>
      <c r="I13" s="262">
        <v>4.998483995322043</v>
      </c>
      <c r="J13" s="90">
        <v>9</v>
      </c>
    </row>
    <row r="14" spans="1:10" ht="9.75">
      <c r="A14" s="126" t="s">
        <v>297</v>
      </c>
      <c r="B14" s="89">
        <v>935</v>
      </c>
      <c r="C14" s="262">
        <f t="shared" si="1"/>
        <v>4.095488392466053</v>
      </c>
      <c r="D14" s="90">
        <v>10</v>
      </c>
      <c r="E14" s="89">
        <v>932</v>
      </c>
      <c r="F14" s="262">
        <f t="shared" si="0"/>
        <v>4.022095632660107</v>
      </c>
      <c r="G14" s="90">
        <v>10</v>
      </c>
      <c r="H14" s="89">
        <v>933</v>
      </c>
      <c r="I14" s="262">
        <v>4.041235327240438</v>
      </c>
      <c r="J14" s="90">
        <v>10</v>
      </c>
    </row>
    <row r="15" spans="1:10" ht="9.75">
      <c r="A15" s="126" t="s">
        <v>299</v>
      </c>
      <c r="B15" s="89">
        <v>725</v>
      </c>
      <c r="C15" s="262">
        <f t="shared" si="1"/>
        <v>3.1756460797196673</v>
      </c>
      <c r="D15" s="90">
        <v>12</v>
      </c>
      <c r="E15" s="89">
        <v>731</v>
      </c>
      <c r="F15" s="262">
        <f t="shared" si="0"/>
        <v>3.1546694286207493</v>
      </c>
      <c r="G15" s="90">
        <v>11</v>
      </c>
      <c r="H15" s="89">
        <v>734</v>
      </c>
      <c r="I15" s="262">
        <v>3.179278381773292</v>
      </c>
      <c r="J15" s="90">
        <v>11</v>
      </c>
    </row>
    <row r="16" spans="1:10" ht="9.75">
      <c r="A16" s="126" t="s">
        <v>470</v>
      </c>
      <c r="B16" s="89">
        <v>742</v>
      </c>
      <c r="C16" s="262">
        <f t="shared" si="1"/>
        <v>3.2501095050372317</v>
      </c>
      <c r="D16" s="90">
        <v>11</v>
      </c>
      <c r="E16" s="89">
        <v>675</v>
      </c>
      <c r="F16" s="262">
        <f t="shared" si="0"/>
        <v>2.9129984464008287</v>
      </c>
      <c r="G16" s="90">
        <v>12</v>
      </c>
      <c r="H16" s="89">
        <v>670</v>
      </c>
      <c r="I16" s="262">
        <v>2.902066097803959</v>
      </c>
      <c r="J16" s="90">
        <v>12</v>
      </c>
    </row>
    <row r="17" spans="1:10" ht="9.75">
      <c r="A17" s="126" t="s">
        <v>404</v>
      </c>
      <c r="B17" s="89">
        <v>629</v>
      </c>
      <c r="C17" s="262">
        <f t="shared" si="1"/>
        <v>2.7551467367498903</v>
      </c>
      <c r="D17" s="90">
        <v>14</v>
      </c>
      <c r="E17" s="89">
        <v>655</v>
      </c>
      <c r="F17" s="262">
        <f t="shared" si="0"/>
        <v>2.8266873813222855</v>
      </c>
      <c r="G17" s="90">
        <v>13</v>
      </c>
      <c r="H17" s="89">
        <v>656</v>
      </c>
      <c r="I17" s="262">
        <v>2.8414259106856674</v>
      </c>
      <c r="J17" s="90">
        <v>13</v>
      </c>
    </row>
    <row r="18" spans="1:10" ht="9.75">
      <c r="A18" s="126" t="s">
        <v>403</v>
      </c>
      <c r="B18" s="89">
        <v>585</v>
      </c>
      <c r="C18" s="262">
        <f t="shared" si="1"/>
        <v>2.562417871222076</v>
      </c>
      <c r="D18" s="90">
        <v>15</v>
      </c>
      <c r="E18" s="89">
        <v>589</v>
      </c>
      <c r="F18" s="262">
        <f t="shared" si="0"/>
        <v>2.5418608665630935</v>
      </c>
      <c r="G18" s="90">
        <v>14</v>
      </c>
      <c r="H18" s="89">
        <v>558</v>
      </c>
      <c r="I18" s="262">
        <v>2.4169446008576254</v>
      </c>
      <c r="J18" s="90">
        <v>14</v>
      </c>
    </row>
    <row r="19" spans="1:10" ht="9.75">
      <c r="A19" s="126" t="s">
        <v>356</v>
      </c>
      <c r="B19" s="89">
        <v>487</v>
      </c>
      <c r="C19" s="262">
        <f t="shared" si="1"/>
        <v>2.133158125273763</v>
      </c>
      <c r="D19" s="90">
        <v>16</v>
      </c>
      <c r="E19" s="89">
        <v>506</v>
      </c>
      <c r="F19" s="262">
        <f t="shared" si="0"/>
        <v>2.18366994648714</v>
      </c>
      <c r="G19" s="90">
        <v>15</v>
      </c>
      <c r="H19" s="89">
        <v>525</v>
      </c>
      <c r="I19" s="262">
        <v>2.2740070169359377</v>
      </c>
      <c r="J19" s="90">
        <v>15</v>
      </c>
    </row>
    <row r="20" spans="1:10" ht="9.75">
      <c r="A20" s="126" t="s">
        <v>300</v>
      </c>
      <c r="B20" s="89">
        <v>458</v>
      </c>
      <c r="C20" s="262">
        <f t="shared" si="1"/>
        <v>2.006132282084976</v>
      </c>
      <c r="D20" s="90">
        <v>17</v>
      </c>
      <c r="E20" s="89">
        <v>476</v>
      </c>
      <c r="F20" s="262">
        <f t="shared" si="0"/>
        <v>2.054203348869325</v>
      </c>
      <c r="G20" s="90">
        <v>16</v>
      </c>
      <c r="H20" s="89">
        <v>479</v>
      </c>
      <c r="I20" s="262">
        <v>2.0747606878329794</v>
      </c>
      <c r="J20" s="90">
        <v>16</v>
      </c>
    </row>
    <row r="21" spans="1:10" ht="9.75">
      <c r="A21" s="265" t="s">
        <v>301</v>
      </c>
      <c r="B21" s="89">
        <v>367</v>
      </c>
      <c r="C21" s="262">
        <f t="shared" si="1"/>
        <v>1.607533946561542</v>
      </c>
      <c r="D21" s="90">
        <v>18</v>
      </c>
      <c r="E21" s="89">
        <v>425</v>
      </c>
      <c r="F21" s="262">
        <f t="shared" si="0"/>
        <v>1.8341101329190401</v>
      </c>
      <c r="G21" s="90">
        <v>17</v>
      </c>
      <c r="H21" s="89">
        <v>425</v>
      </c>
      <c r="I21" s="262">
        <v>1.8408628232338544</v>
      </c>
      <c r="J21" s="90">
        <v>17</v>
      </c>
    </row>
    <row r="22" spans="1:10" ht="9.75">
      <c r="A22" s="126" t="s">
        <v>298</v>
      </c>
      <c r="B22" s="89">
        <v>355</v>
      </c>
      <c r="C22" s="262">
        <f t="shared" si="1"/>
        <v>1.5549715286903198</v>
      </c>
      <c r="D22" s="90">
        <v>19</v>
      </c>
      <c r="E22" s="89">
        <v>377</v>
      </c>
      <c r="F22" s="262">
        <f t="shared" si="0"/>
        <v>1.6269635767305368</v>
      </c>
      <c r="G22" s="90">
        <v>18</v>
      </c>
      <c r="H22" s="89">
        <v>383</v>
      </c>
      <c r="I22" s="262">
        <v>1.6589422618789798</v>
      </c>
      <c r="J22" s="90">
        <v>18</v>
      </c>
    </row>
    <row r="23" spans="1:10" ht="9.75">
      <c r="A23" s="126" t="s">
        <v>302</v>
      </c>
      <c r="B23" s="89">
        <v>188</v>
      </c>
      <c r="C23" s="262">
        <f t="shared" si="1"/>
        <v>0.8234778799824792</v>
      </c>
      <c r="D23" s="90">
        <v>20</v>
      </c>
      <c r="E23" s="89">
        <v>208</v>
      </c>
      <c r="F23" s="262">
        <f t="shared" si="0"/>
        <v>0.897635076816848</v>
      </c>
      <c r="G23" s="90">
        <v>19</v>
      </c>
      <c r="H23" s="89">
        <v>212</v>
      </c>
      <c r="I23" s="262">
        <v>0.9182656906484168</v>
      </c>
      <c r="J23" s="90">
        <v>19</v>
      </c>
    </row>
    <row r="24" spans="1:10" ht="9.75">
      <c r="A24" s="297" t="s">
        <v>303</v>
      </c>
      <c r="B24" s="89">
        <v>174</v>
      </c>
      <c r="C24" s="262">
        <f t="shared" si="1"/>
        <v>0.7621550591327201</v>
      </c>
      <c r="D24" s="90">
        <v>21</v>
      </c>
      <c r="E24" s="89">
        <v>192</v>
      </c>
      <c r="F24" s="262">
        <f t="shared" si="0"/>
        <v>0.8285862247540134</v>
      </c>
      <c r="G24" s="90">
        <v>20</v>
      </c>
      <c r="H24" s="89">
        <v>192</v>
      </c>
      <c r="I24" s="262">
        <v>0.8316368519080002</v>
      </c>
      <c r="J24" s="90">
        <v>20</v>
      </c>
    </row>
    <row r="25" spans="1:10" ht="9.75">
      <c r="A25" s="264" t="s">
        <v>407</v>
      </c>
      <c r="B25" s="89">
        <v>157</v>
      </c>
      <c r="C25" s="262">
        <f t="shared" si="1"/>
        <v>0.6876916338151555</v>
      </c>
      <c r="D25" s="90">
        <v>22</v>
      </c>
      <c r="E25" s="89">
        <v>133</v>
      </c>
      <c r="F25" s="262">
        <f t="shared" si="0"/>
        <v>0.5739685827723114</v>
      </c>
      <c r="G25" s="90">
        <v>21</v>
      </c>
      <c r="H25" s="89">
        <v>132</v>
      </c>
      <c r="I25" s="262">
        <v>0.5717503356867502</v>
      </c>
      <c r="J25" s="90">
        <v>21</v>
      </c>
    </row>
    <row r="26" spans="1:10" ht="9.75">
      <c r="A26" s="265" t="s">
        <v>304</v>
      </c>
      <c r="B26" s="89">
        <v>122</v>
      </c>
      <c r="C26" s="262">
        <f t="shared" si="1"/>
        <v>0.5343845816907578</v>
      </c>
      <c r="D26" s="90">
        <v>23</v>
      </c>
      <c r="E26" s="89">
        <v>121</v>
      </c>
      <c r="F26" s="262">
        <f t="shared" si="0"/>
        <v>0.5221819437251856</v>
      </c>
      <c r="G26" s="90">
        <v>22</v>
      </c>
      <c r="H26" s="89">
        <v>121</v>
      </c>
      <c r="I26" s="262">
        <v>0.524104474379521</v>
      </c>
      <c r="J26" s="90">
        <v>22</v>
      </c>
    </row>
    <row r="27" spans="1:10" ht="9.75">
      <c r="A27" s="126" t="s">
        <v>602</v>
      </c>
      <c r="B27" s="89">
        <v>81</v>
      </c>
      <c r="C27" s="262">
        <f t="shared" si="1"/>
        <v>0.354796320630749</v>
      </c>
      <c r="D27" s="90">
        <v>24</v>
      </c>
      <c r="E27" s="89">
        <v>92</v>
      </c>
      <c r="F27" s="262">
        <f t="shared" si="0"/>
        <v>0.3970308993612981</v>
      </c>
      <c r="G27" s="90">
        <v>23</v>
      </c>
      <c r="H27" s="89">
        <v>95</v>
      </c>
      <c r="I27" s="262">
        <v>0.41148698401697925</v>
      </c>
      <c r="J27" s="90">
        <v>23</v>
      </c>
    </row>
    <row r="28" spans="1:10" ht="9.75">
      <c r="A28" s="126" t="s">
        <v>305</v>
      </c>
      <c r="B28" s="89">
        <v>64</v>
      </c>
      <c r="C28" s="262">
        <f t="shared" si="1"/>
        <v>0.2803328953131844</v>
      </c>
      <c r="D28" s="90">
        <v>25</v>
      </c>
      <c r="E28" s="89">
        <v>69</v>
      </c>
      <c r="F28" s="262">
        <f t="shared" si="0"/>
        <v>0.29777317452097357</v>
      </c>
      <c r="G28" s="90">
        <v>24</v>
      </c>
      <c r="H28" s="89">
        <v>70</v>
      </c>
      <c r="I28" s="262">
        <v>0.3032009355914584</v>
      </c>
      <c r="J28" s="90">
        <v>24</v>
      </c>
    </row>
    <row r="29" spans="1:10" ht="9.75">
      <c r="A29" s="265" t="s">
        <v>355</v>
      </c>
      <c r="B29" s="89">
        <v>35</v>
      </c>
      <c r="C29" s="262">
        <f t="shared" si="1"/>
        <v>0.1533070521243977</v>
      </c>
      <c r="D29" s="90">
        <v>26</v>
      </c>
      <c r="E29" s="89">
        <v>36</v>
      </c>
      <c r="F29" s="262">
        <f t="shared" si="0"/>
        <v>0.15535991714137753</v>
      </c>
      <c r="G29" s="90">
        <v>25</v>
      </c>
      <c r="H29" s="89">
        <v>36</v>
      </c>
      <c r="I29" s="262">
        <v>0.15593190973275003</v>
      </c>
      <c r="J29" s="90">
        <v>25</v>
      </c>
    </row>
    <row r="30" spans="1:10" ht="9.75">
      <c r="A30" s="126" t="s">
        <v>408</v>
      </c>
      <c r="B30" s="89">
        <v>26</v>
      </c>
      <c r="C30" s="262">
        <f t="shared" si="1"/>
        <v>0.11388523872098116</v>
      </c>
      <c r="D30" s="90">
        <v>27</v>
      </c>
      <c r="E30" s="89">
        <v>29</v>
      </c>
      <c r="F30" s="262">
        <f t="shared" si="0"/>
        <v>0.12515104436388744</v>
      </c>
      <c r="G30" s="90">
        <v>26</v>
      </c>
      <c r="H30" s="89">
        <v>28</v>
      </c>
      <c r="I30" s="262">
        <v>0.12128037423658336</v>
      </c>
      <c r="J30" s="90">
        <v>26</v>
      </c>
    </row>
    <row r="31" spans="1:10" ht="10.5" thickBot="1">
      <c r="A31" s="126" t="s">
        <v>292</v>
      </c>
      <c r="B31" s="89">
        <v>1395</v>
      </c>
      <c r="C31" s="262">
        <f t="shared" si="1"/>
        <v>6.110381077529566</v>
      </c>
      <c r="D31" s="90">
        <v>6</v>
      </c>
      <c r="E31" s="89"/>
      <c r="F31" s="262"/>
      <c r="G31" s="90"/>
      <c r="H31" s="89"/>
      <c r="I31" s="262"/>
      <c r="J31" s="90"/>
    </row>
    <row r="32" spans="1:10" s="173" customFormat="1" ht="9.75" thickBot="1">
      <c r="A32" s="97" t="s">
        <v>123</v>
      </c>
      <c r="B32" s="266">
        <f>SUM(B5:B31)</f>
        <v>22830</v>
      </c>
      <c r="C32" s="267">
        <f>SUM(C5:C31)</f>
        <v>100.00000000000001</v>
      </c>
      <c r="D32" s="261"/>
      <c r="E32" s="266">
        <f>SUM(E5:E31)</f>
        <v>23172</v>
      </c>
      <c r="F32" s="267">
        <f>SUM(F5:F31)</f>
        <v>100.00000000000003</v>
      </c>
      <c r="G32" s="266"/>
      <c r="H32" s="266">
        <f>SUM(H5:H31)</f>
        <v>23087</v>
      </c>
      <c r="I32" s="267">
        <f>SUM(I5:I30)</f>
        <v>99.99999999999996</v>
      </c>
      <c r="J32" s="266"/>
    </row>
    <row r="33" spans="1:10" s="173" customFormat="1" ht="9.75">
      <c r="A33" s="661"/>
      <c r="B33" s="662"/>
      <c r="C33" s="663"/>
      <c r="D33" s="664"/>
      <c r="E33" s="662"/>
      <c r="F33" s="663"/>
      <c r="G33" s="662"/>
      <c r="I33" s="307"/>
      <c r="J33" s="237"/>
    </row>
    <row r="34" spans="1:10" ht="9.75">
      <c r="A34" s="2"/>
      <c r="B34" s="2"/>
      <c r="C34" s="2"/>
      <c r="D34" s="2"/>
      <c r="E34" s="277"/>
      <c r="F34" s="277"/>
      <c r="G34" s="276"/>
      <c r="I34" s="307"/>
      <c r="J34" s="37"/>
    </row>
    <row r="35" spans="1:10" s="40" customFormat="1" ht="9.75">
      <c r="A35" s="190" t="s">
        <v>662</v>
      </c>
      <c r="H35" s="30"/>
      <c r="I35" s="237"/>
      <c r="J35" s="31"/>
    </row>
    <row r="36" spans="1:10" s="40" customFormat="1" ht="9.75">
      <c r="A36" s="190" t="s">
        <v>666</v>
      </c>
      <c r="H36" s="30"/>
      <c r="I36" s="31"/>
      <c r="J36" s="31"/>
    </row>
    <row r="37" spans="1:10" s="40" customFormat="1" ht="9.75">
      <c r="A37" s="297"/>
      <c r="H37" s="30"/>
      <c r="I37" s="31"/>
      <c r="J37" s="31"/>
    </row>
    <row r="38" spans="5:10" s="40" customFormat="1" ht="9.75">
      <c r="E38" s="30"/>
      <c r="H38" s="30"/>
      <c r="I38" s="31"/>
      <c r="J38" s="31"/>
    </row>
    <row r="39" spans="8:10" s="40" customFormat="1" ht="9.75">
      <c r="H39" s="30"/>
      <c r="I39" s="31"/>
      <c r="J39" s="31"/>
    </row>
    <row r="40" spans="2:10" s="40" customFormat="1" ht="9.75">
      <c r="B40" s="51"/>
      <c r="C40" s="51"/>
      <c r="D40" s="30"/>
      <c r="E40" s="30"/>
      <c r="F40" s="30"/>
      <c r="H40" s="30"/>
      <c r="I40" s="31"/>
      <c r="J40" s="31"/>
    </row>
    <row r="41" spans="2:10" s="40" customFormat="1" ht="9.75">
      <c r="B41" s="53"/>
      <c r="C41" s="54"/>
      <c r="E41" s="30"/>
      <c r="F41" s="30"/>
      <c r="G41" s="30"/>
      <c r="H41" s="30"/>
      <c r="I41" s="31"/>
      <c r="J41" s="31"/>
    </row>
    <row r="42" spans="1:10" s="40" customFormat="1" ht="9.75">
      <c r="A42" s="24"/>
      <c r="B42" s="53"/>
      <c r="C42" s="54"/>
      <c r="E42" s="30"/>
      <c r="F42" s="30"/>
      <c r="G42" s="30"/>
      <c r="H42" s="30"/>
      <c r="I42" s="31"/>
      <c r="J42" s="31"/>
    </row>
    <row r="43" spans="2:10" s="40" customFormat="1" ht="9.75">
      <c r="B43" s="53"/>
      <c r="C43" s="54"/>
      <c r="E43" s="30"/>
      <c r="F43" s="30"/>
      <c r="G43" s="30"/>
      <c r="H43" s="30"/>
      <c r="I43" s="31"/>
      <c r="J43" s="31"/>
    </row>
    <row r="44" spans="1:10" s="40" customFormat="1" ht="9.75">
      <c r="A44" s="24"/>
      <c r="B44" s="53"/>
      <c r="C44" s="54"/>
      <c r="E44" s="30"/>
      <c r="F44" s="30"/>
      <c r="G44" s="30"/>
      <c r="H44" s="30"/>
      <c r="I44" s="31"/>
      <c r="J44" s="31"/>
    </row>
    <row r="45" spans="2:10" s="40" customFormat="1" ht="9.75">
      <c r="B45" s="53"/>
      <c r="C45" s="54"/>
      <c r="E45" s="30"/>
      <c r="F45" s="30"/>
      <c r="G45" s="30"/>
      <c r="H45" s="30"/>
      <c r="I45" s="31"/>
      <c r="J45" s="31"/>
    </row>
    <row r="46" spans="1:10" s="40" customFormat="1" ht="9.75">
      <c r="A46" s="297"/>
      <c r="B46" s="53"/>
      <c r="C46" s="54"/>
      <c r="E46" s="30"/>
      <c r="F46" s="30"/>
      <c r="G46" s="30"/>
      <c r="H46" s="30"/>
      <c r="I46" s="31"/>
      <c r="J46" s="31"/>
    </row>
    <row r="47" spans="1:10" s="40" customFormat="1" ht="9.75">
      <c r="A47" s="297"/>
      <c r="B47" s="53"/>
      <c r="C47" s="54"/>
      <c r="E47" s="30"/>
      <c r="F47" s="30"/>
      <c r="G47" s="30"/>
      <c r="H47" s="30"/>
      <c r="I47" s="31"/>
      <c r="J47" s="31"/>
    </row>
    <row r="48" spans="1:10" s="40" customFormat="1" ht="9.75">
      <c r="A48" s="297"/>
      <c r="B48" s="53"/>
      <c r="C48" s="54"/>
      <c r="E48" s="30"/>
      <c r="F48" s="30"/>
      <c r="G48" s="30"/>
      <c r="H48" s="30"/>
      <c r="I48" s="31"/>
      <c r="J48" s="31"/>
    </row>
    <row r="49" spans="1:10" s="40" customFormat="1" ht="9.75">
      <c r="A49" s="297"/>
      <c r="B49" s="53"/>
      <c r="C49" s="54"/>
      <c r="E49" s="30"/>
      <c r="F49" s="30"/>
      <c r="G49" s="30"/>
      <c r="H49" s="30"/>
      <c r="I49" s="31"/>
      <c r="J49" s="31"/>
    </row>
    <row r="50" spans="1:10" s="40" customFormat="1" ht="9.75">
      <c r="A50" s="297"/>
      <c r="B50" s="53"/>
      <c r="C50" s="54"/>
      <c r="E50" s="30"/>
      <c r="F50" s="30"/>
      <c r="G50" s="30"/>
      <c r="H50" s="30"/>
      <c r="I50" s="31"/>
      <c r="J50" s="31"/>
    </row>
    <row r="51" spans="1:10" s="40" customFormat="1" ht="9.75">
      <c r="A51" s="297"/>
      <c r="B51" s="53"/>
      <c r="C51" s="54"/>
      <c r="E51" s="30"/>
      <c r="F51" s="30"/>
      <c r="G51" s="30"/>
      <c r="H51" s="30"/>
      <c r="I51" s="31"/>
      <c r="J51" s="31"/>
    </row>
    <row r="52" spans="1:10" s="40" customFormat="1" ht="9.75">
      <c r="A52" s="297"/>
      <c r="B52" s="53"/>
      <c r="C52" s="54"/>
      <c r="E52" s="30"/>
      <c r="F52" s="30"/>
      <c r="G52" s="30"/>
      <c r="H52" s="30"/>
      <c r="I52" s="31"/>
      <c r="J52" s="31"/>
    </row>
    <row r="53" spans="1:10" s="40" customFormat="1" ht="9.75">
      <c r="A53" s="297"/>
      <c r="B53" s="53"/>
      <c r="C53" s="54"/>
      <c r="E53" s="30"/>
      <c r="F53" s="30"/>
      <c r="G53" s="30"/>
      <c r="H53" s="30"/>
      <c r="I53" s="31"/>
      <c r="J53" s="31"/>
    </row>
    <row r="54" spans="1:10" s="40" customFormat="1" ht="9.75">
      <c r="A54" s="297"/>
      <c r="B54" s="53"/>
      <c r="C54" s="54"/>
      <c r="E54" s="30"/>
      <c r="F54" s="30"/>
      <c r="G54" s="30"/>
      <c r="H54" s="30"/>
      <c r="I54" s="31"/>
      <c r="J54" s="31"/>
    </row>
    <row r="55" spans="1:10" s="40" customFormat="1" ht="9.75">
      <c r="A55" s="297"/>
      <c r="B55" s="53"/>
      <c r="C55" s="54"/>
      <c r="E55" s="30"/>
      <c r="F55" s="30"/>
      <c r="G55" s="30"/>
      <c r="H55" s="30"/>
      <c r="I55" s="31"/>
      <c r="J55" s="31"/>
    </row>
    <row r="56" spans="1:10" s="40" customFormat="1" ht="9.75">
      <c r="A56" s="297"/>
      <c r="B56" s="53"/>
      <c r="C56" s="54"/>
      <c r="E56" s="30"/>
      <c r="F56" s="30"/>
      <c r="G56" s="30"/>
      <c r="H56" s="30"/>
      <c r="I56" s="31"/>
      <c r="J56" s="31"/>
    </row>
    <row r="57" spans="1:10" s="40" customFormat="1" ht="9.75">
      <c r="A57" s="297"/>
      <c r="B57" s="53"/>
      <c r="C57" s="54"/>
      <c r="E57" s="30"/>
      <c r="F57" s="30"/>
      <c r="G57" s="30"/>
      <c r="H57" s="30"/>
      <c r="I57" s="31"/>
      <c r="J57" s="31"/>
    </row>
    <row r="58" spans="1:10" s="40" customFormat="1" ht="9.75">
      <c r="A58" s="297"/>
      <c r="B58" s="53"/>
      <c r="C58" s="54"/>
      <c r="E58" s="30"/>
      <c r="F58" s="30"/>
      <c r="G58" s="30"/>
      <c r="H58" s="30"/>
      <c r="I58" s="31"/>
      <c r="J58" s="31"/>
    </row>
    <row r="59" spans="1:10" s="40" customFormat="1" ht="9.75">
      <c r="A59" s="297"/>
      <c r="B59" s="53"/>
      <c r="C59" s="54"/>
      <c r="E59" s="30"/>
      <c r="F59" s="30"/>
      <c r="G59" s="30"/>
      <c r="H59" s="30"/>
      <c r="I59" s="31"/>
      <c r="J59" s="31"/>
    </row>
    <row r="60" spans="1:10" s="40" customFormat="1" ht="9.75">
      <c r="A60" s="24"/>
      <c r="B60" s="53"/>
      <c r="C60" s="54"/>
      <c r="E60" s="30"/>
      <c r="F60" s="30"/>
      <c r="G60" s="30"/>
      <c r="H60" s="30"/>
      <c r="I60" s="31"/>
      <c r="J60" s="31"/>
    </row>
    <row r="61" spans="2:10" s="40" customFormat="1" ht="9.75">
      <c r="B61" s="53"/>
      <c r="C61" s="54"/>
      <c r="E61" s="30"/>
      <c r="F61" s="30"/>
      <c r="G61" s="30"/>
      <c r="H61" s="30"/>
      <c r="I61" s="31"/>
      <c r="J61" s="31"/>
    </row>
    <row r="62" spans="1:10" s="40" customFormat="1" ht="9.75">
      <c r="A62" s="24"/>
      <c r="B62" s="53"/>
      <c r="C62" s="54"/>
      <c r="E62" s="30"/>
      <c r="F62" s="30"/>
      <c r="G62" s="30"/>
      <c r="H62" s="30"/>
      <c r="I62" s="31"/>
      <c r="J62" s="31"/>
    </row>
    <row r="63" spans="2:10" s="40" customFormat="1" ht="9.75">
      <c r="B63" s="53"/>
      <c r="C63" s="54"/>
      <c r="E63" s="30"/>
      <c r="F63" s="30"/>
      <c r="G63" s="30"/>
      <c r="H63" s="30"/>
      <c r="I63" s="31"/>
      <c r="J63" s="31"/>
    </row>
    <row r="64" spans="1:10" s="40" customFormat="1" ht="9.75">
      <c r="A64" s="24"/>
      <c r="B64" s="53"/>
      <c r="E64" s="30"/>
      <c r="F64" s="30"/>
      <c r="G64" s="30"/>
      <c r="H64" s="30"/>
      <c r="I64" s="31"/>
      <c r="J64" s="31"/>
    </row>
    <row r="65" spans="2:10" s="40" customFormat="1" ht="9.75">
      <c r="B65" s="30"/>
      <c r="C65" s="54"/>
      <c r="E65" s="30"/>
      <c r="F65" s="30"/>
      <c r="G65" s="30"/>
      <c r="H65" s="30"/>
      <c r="I65" s="31"/>
      <c r="J65" s="31"/>
    </row>
    <row r="66" spans="1:10" s="40" customFormat="1" ht="9.75">
      <c r="A66" s="24"/>
      <c r="I66" s="31"/>
      <c r="J66" s="41"/>
    </row>
    <row r="67" spans="3:10" s="40" customFormat="1" ht="9.75">
      <c r="C67" s="30"/>
      <c r="F67" s="30"/>
      <c r="I67" s="31"/>
      <c r="J67" s="41"/>
    </row>
    <row r="68" spans="3:10" s="40" customFormat="1" ht="9.75">
      <c r="C68" s="30"/>
      <c r="F68" s="30"/>
      <c r="I68" s="31"/>
      <c r="J68" s="41"/>
    </row>
    <row r="69" spans="3:10" s="40" customFormat="1" ht="9.75">
      <c r="C69" s="30"/>
      <c r="F69" s="30"/>
      <c r="I69" s="31"/>
      <c r="J69" s="41"/>
    </row>
    <row r="70" spans="3:10" s="40" customFormat="1" ht="9.75">
      <c r="C70" s="30"/>
      <c r="F70" s="30"/>
      <c r="I70" s="31"/>
      <c r="J70" s="41"/>
    </row>
    <row r="71" spans="3:10" s="40" customFormat="1" ht="9.75">
      <c r="C71" s="30"/>
      <c r="F71" s="30"/>
      <c r="I71" s="31"/>
      <c r="J71" s="41"/>
    </row>
    <row r="72" spans="3:10" s="40" customFormat="1" ht="9.75">
      <c r="C72" s="30"/>
      <c r="F72" s="30"/>
      <c r="I72" s="31"/>
      <c r="J72" s="41"/>
    </row>
    <row r="73" spans="3:10" s="40" customFormat="1" ht="9.75">
      <c r="C73" s="30"/>
      <c r="F73" s="30"/>
      <c r="I73" s="31"/>
      <c r="J73" s="41"/>
    </row>
    <row r="74" spans="3:10" s="40" customFormat="1" ht="9.75">
      <c r="C74" s="30"/>
      <c r="F74" s="30"/>
      <c r="I74" s="31"/>
      <c r="J74" s="41"/>
    </row>
    <row r="75" spans="3:10" s="40" customFormat="1" ht="9.75">
      <c r="C75" s="30"/>
      <c r="F75" s="30"/>
      <c r="I75" s="31"/>
      <c r="J75" s="41"/>
    </row>
    <row r="76" spans="3:10" s="40" customFormat="1" ht="9.75">
      <c r="C76" s="30"/>
      <c r="F76" s="30"/>
      <c r="I76" s="31"/>
      <c r="J76" s="41"/>
    </row>
    <row r="77" spans="3:10" s="40" customFormat="1" ht="9.75">
      <c r="C77" s="30"/>
      <c r="F77" s="30"/>
      <c r="I77" s="31"/>
      <c r="J77" s="41"/>
    </row>
    <row r="78" spans="3:10" s="40" customFormat="1" ht="9.75">
      <c r="C78" s="30"/>
      <c r="F78" s="30"/>
      <c r="I78" s="31"/>
      <c r="J78" s="41"/>
    </row>
    <row r="79" spans="3:10" s="40" customFormat="1" ht="9.75">
      <c r="C79" s="30"/>
      <c r="F79" s="30"/>
      <c r="I79" s="31"/>
      <c r="J79" s="41"/>
    </row>
    <row r="80" spans="3:10" s="40" customFormat="1" ht="9.75">
      <c r="C80" s="30"/>
      <c r="F80" s="30"/>
      <c r="I80" s="31"/>
      <c r="J80" s="41"/>
    </row>
    <row r="81" spans="3:10" s="40" customFormat="1" ht="9.75">
      <c r="C81" s="30"/>
      <c r="F81" s="30"/>
      <c r="I81" s="31"/>
      <c r="J81" s="41"/>
    </row>
    <row r="82" spans="3:10" s="40" customFormat="1" ht="9.75">
      <c r="C82" s="30"/>
      <c r="F82" s="30"/>
      <c r="I82" s="31"/>
      <c r="J82" s="41"/>
    </row>
    <row r="83" spans="3:10" s="40" customFormat="1" ht="9.75">
      <c r="C83" s="30"/>
      <c r="F83" s="30"/>
      <c r="I83" s="31"/>
      <c r="J83" s="41"/>
    </row>
    <row r="84" spans="3:10" s="40" customFormat="1" ht="9.75">
      <c r="C84" s="30"/>
      <c r="F84" s="30"/>
      <c r="I84" s="31"/>
      <c r="J84" s="41"/>
    </row>
    <row r="85" spans="3:10" s="40" customFormat="1" ht="9.75">
      <c r="C85" s="30"/>
      <c r="F85" s="30"/>
      <c r="I85" s="31"/>
      <c r="J85" s="41"/>
    </row>
    <row r="86" spans="3:10" s="40" customFormat="1" ht="9.75">
      <c r="C86" s="30"/>
      <c r="F86" s="30"/>
      <c r="I86" s="31"/>
      <c r="J86" s="41"/>
    </row>
    <row r="87" spans="3:10" s="40" customFormat="1" ht="9.75">
      <c r="C87" s="30"/>
      <c r="F87" s="30"/>
      <c r="I87" s="31"/>
      <c r="J87" s="41"/>
    </row>
    <row r="88" spans="3:10" s="40" customFormat="1" ht="9.75">
      <c r="C88" s="30"/>
      <c r="F88" s="30"/>
      <c r="I88" s="31"/>
      <c r="J88" s="41"/>
    </row>
    <row r="89" spans="3:10" s="40" customFormat="1" ht="9.75">
      <c r="C89" s="30"/>
      <c r="F89" s="30"/>
      <c r="I89" s="31"/>
      <c r="J89" s="41"/>
    </row>
    <row r="90" spans="3:10" s="40" customFormat="1" ht="9.75">
      <c r="C90" s="30"/>
      <c r="F90" s="30"/>
      <c r="I90" s="31"/>
      <c r="J90" s="41"/>
    </row>
    <row r="91" spans="3:10" s="40" customFormat="1" ht="9.75">
      <c r="C91" s="30"/>
      <c r="F91" s="30"/>
      <c r="I91" s="31"/>
      <c r="J91" s="41"/>
    </row>
    <row r="92" spans="3:10" s="40" customFormat="1" ht="9.75">
      <c r="C92" s="30"/>
      <c r="F92" s="30"/>
      <c r="I92" s="31"/>
      <c r="J92" s="41"/>
    </row>
    <row r="93" spans="3:10" s="40" customFormat="1" ht="9.75">
      <c r="C93" s="30"/>
      <c r="F93" s="30"/>
      <c r="I93" s="31"/>
      <c r="J93" s="41"/>
    </row>
    <row r="94" spans="3:10" s="40" customFormat="1" ht="9.75">
      <c r="C94" s="30"/>
      <c r="F94" s="30"/>
      <c r="I94" s="31"/>
      <c r="J94" s="41"/>
    </row>
    <row r="95" spans="3:10" s="40" customFormat="1" ht="9.75">
      <c r="C95" s="30"/>
      <c r="F95" s="30"/>
      <c r="I95" s="31"/>
      <c r="J95" s="41"/>
    </row>
    <row r="96" spans="9:10" s="40" customFormat="1" ht="9.75">
      <c r="I96" s="31"/>
      <c r="J96" s="41"/>
    </row>
    <row r="97" spans="9:10" s="40" customFormat="1" ht="9.75">
      <c r="I97" s="31"/>
      <c r="J97" s="41"/>
    </row>
    <row r="98" ht="9.75">
      <c r="A98" s="40"/>
    </row>
  </sheetData>
  <sheetProtection/>
  <mergeCells count="3">
    <mergeCell ref="B3:D3"/>
    <mergeCell ref="E3:G3"/>
    <mergeCell ref="H3:J3"/>
  </mergeCells>
  <printOptions/>
  <pageMargins left="0.7" right="0.7" top="0.75" bottom="0.75" header="0.3" footer="0.3"/>
  <pageSetup orientation="landscape" r:id="rId1"/>
  <colBreaks count="1" manualBreakCount="1">
    <brk id="7" max="65535" man="1"/>
  </colBreaks>
</worksheet>
</file>

<file path=xl/worksheets/sheet10.xml><?xml version="1.0" encoding="utf-8"?>
<worksheet xmlns="http://schemas.openxmlformats.org/spreadsheetml/2006/main" xmlns:r="http://schemas.openxmlformats.org/officeDocument/2006/relationships">
  <sheetPr>
    <tabColor rgb="FF92D050"/>
  </sheetPr>
  <dimension ref="A1:K68"/>
  <sheetViews>
    <sheetView zoomScale="120" zoomScaleNormal="120" zoomScalePageLayoutView="0" workbookViewId="0" topLeftCell="A4">
      <selection activeCell="C38" sqref="C38"/>
    </sheetView>
  </sheetViews>
  <sheetFormatPr defaultColWidth="9.140625" defaultRowHeight="15"/>
  <cols>
    <col min="1" max="1" width="39.57421875" style="5" customWidth="1"/>
    <col min="2" max="4" width="8.57421875" style="5" customWidth="1"/>
    <col min="5" max="5" width="9.140625" style="5" customWidth="1"/>
    <col min="6" max="6" width="9.140625" style="21" customWidth="1"/>
    <col min="7" max="7" width="9.140625" style="5" customWidth="1"/>
    <col min="8" max="10" width="9.140625" style="60" customWidth="1"/>
    <col min="11" max="16384" width="9.140625" style="5" customWidth="1"/>
  </cols>
  <sheetData>
    <row r="1" spans="1:10" s="76" customFormat="1" ht="12">
      <c r="A1" s="236" t="s">
        <v>153</v>
      </c>
      <c r="F1" s="114"/>
      <c r="H1" s="396"/>
      <c r="I1" s="396"/>
      <c r="J1" s="396"/>
    </row>
    <row r="2" spans="1:10" ht="10.5" thickBot="1">
      <c r="A2" s="69"/>
      <c r="B2" s="66"/>
      <c r="C2" s="66"/>
      <c r="D2" s="66"/>
      <c r="E2" s="66"/>
      <c r="F2" s="66"/>
      <c r="G2" s="66"/>
      <c r="H2" s="397"/>
      <c r="I2" s="397"/>
      <c r="J2" s="397"/>
    </row>
    <row r="3" spans="1:10" ht="12" customHeight="1" thickBot="1">
      <c r="A3" s="62"/>
      <c r="B3" s="788" t="s">
        <v>671</v>
      </c>
      <c r="C3" s="788"/>
      <c r="D3" s="788"/>
      <c r="E3" s="780" t="s">
        <v>673</v>
      </c>
      <c r="F3" s="780"/>
      <c r="G3" s="780"/>
      <c r="H3" s="789" t="s">
        <v>887</v>
      </c>
      <c r="I3" s="789"/>
      <c r="J3" s="789"/>
    </row>
    <row r="4" spans="1:10" ht="10.5" thickBot="1">
      <c r="A4" s="70"/>
      <c r="B4" s="70" t="s">
        <v>882</v>
      </c>
      <c r="C4" s="70" t="s">
        <v>2</v>
      </c>
      <c r="D4" s="70" t="s">
        <v>136</v>
      </c>
      <c r="E4" s="466" t="s">
        <v>882</v>
      </c>
      <c r="F4" s="466" t="s">
        <v>2</v>
      </c>
      <c r="G4" s="466" t="s">
        <v>136</v>
      </c>
      <c r="H4" s="566" t="s">
        <v>882</v>
      </c>
      <c r="I4" s="566" t="s">
        <v>2</v>
      </c>
      <c r="J4" s="566" t="s">
        <v>136</v>
      </c>
    </row>
    <row r="5" spans="1:10" s="95" customFormat="1" ht="9">
      <c r="A5" s="297" t="str">
        <f>+'A5'!A5</f>
        <v>Banca Intesa A.D.- Beograd</v>
      </c>
      <c r="B5" s="298">
        <f>+'A5'!B5</f>
        <v>571.0751809999999</v>
      </c>
      <c r="C5" s="298">
        <f>+'A5'!C5</f>
        <v>15.13143360034745</v>
      </c>
      <c r="D5" s="299">
        <f>+'A5'!D5</f>
        <v>1</v>
      </c>
      <c r="E5" s="298">
        <f>+'A5'!E5</f>
        <v>633.071777</v>
      </c>
      <c r="F5" s="298">
        <f>+'A5'!F5</f>
        <v>15.898403401512562</v>
      </c>
      <c r="G5" s="299">
        <f>+'A5'!G5</f>
        <v>1</v>
      </c>
      <c r="H5" s="634">
        <f>+'A5'!H5</f>
        <v>652.630892</v>
      </c>
      <c r="I5" s="634">
        <f>+'A5'!I5</f>
        <v>15.979656672941225</v>
      </c>
      <c r="J5" s="750">
        <f>+'A5'!J5</f>
        <v>1</v>
      </c>
    </row>
    <row r="6" spans="1:10" s="95" customFormat="1" ht="9">
      <c r="A6" s="297" t="str">
        <f>+'A5'!A6</f>
        <v>Unicredit Bank Srbija A.D.- Beograd</v>
      </c>
      <c r="B6" s="298">
        <f>+'A5'!B6</f>
        <v>437.400289</v>
      </c>
      <c r="C6" s="298">
        <f>+'A5'!C6</f>
        <v>11.589530853340106</v>
      </c>
      <c r="D6" s="299">
        <f>+'A5'!D6</f>
        <v>2</v>
      </c>
      <c r="E6" s="298">
        <f>+'A5'!E6</f>
        <v>457.938718</v>
      </c>
      <c r="F6" s="298">
        <f>+'A5'!F6</f>
        <v>11.500267009905738</v>
      </c>
      <c r="G6" s="299">
        <f>+'A5'!G6</f>
        <v>2</v>
      </c>
      <c r="H6" s="634">
        <f>+'A5'!H6</f>
        <v>441.577253</v>
      </c>
      <c r="I6" s="634">
        <f>+'A5'!I6</f>
        <v>10.81201178800544</v>
      </c>
      <c r="J6" s="750">
        <f>+'A5'!J6</f>
        <v>2</v>
      </c>
    </row>
    <row r="7" spans="1:11" s="95" customFormat="1" ht="9">
      <c r="A7" s="297" t="str">
        <f>+'A5'!A7</f>
        <v>Komercijalna banka A.D.- Beograd</v>
      </c>
      <c r="B7" s="298">
        <f>+'A5'!B7</f>
        <v>401.16598</v>
      </c>
      <c r="C7" s="298">
        <f>+'A5'!C7</f>
        <v>10.629452287628506</v>
      </c>
      <c r="D7" s="300">
        <f>+'A5'!D7</f>
        <v>3</v>
      </c>
      <c r="E7" s="298">
        <f>+'A5'!E7</f>
        <v>419.908957</v>
      </c>
      <c r="F7" s="298">
        <f>+'A5'!F7</f>
        <v>10.545221304810106</v>
      </c>
      <c r="G7" s="300">
        <f>+'A5'!G7</f>
        <v>3</v>
      </c>
      <c r="H7" s="634">
        <f>+'A5'!H7</f>
        <v>432.380443</v>
      </c>
      <c r="I7" s="634">
        <f>+'A5'!I7</f>
        <v>10.586828046187911</v>
      </c>
      <c r="J7" s="751">
        <f>+'A5'!J7</f>
        <v>3</v>
      </c>
      <c r="K7" s="250"/>
    </row>
    <row r="8" spans="1:10" s="95" customFormat="1" ht="9">
      <c r="A8" s="297" t="str">
        <f>+'A5'!A8</f>
        <v>OTP Banka Srbija a.d. Beograd**</v>
      </c>
      <c r="B8" s="298">
        <f>+'A5'!B8</f>
        <v>316.087333</v>
      </c>
      <c r="C8" s="298">
        <f>+'A5'!C8</f>
        <v>8.375174846200178</v>
      </c>
      <c r="D8" s="299">
        <f>+'A5'!D8</f>
        <v>4</v>
      </c>
      <c r="E8" s="298">
        <f>+'A5'!E8</f>
        <v>330.520238</v>
      </c>
      <c r="F8" s="298">
        <f>+'A5'!F8</f>
        <v>8.30039225723996</v>
      </c>
      <c r="G8" s="299">
        <f>+'A5'!G8</f>
        <v>4</v>
      </c>
      <c r="H8" s="634">
        <f>+'A5'!H8</f>
        <v>335.565662</v>
      </c>
      <c r="I8" s="634">
        <f>+'A5'!I8</f>
        <v>8.216319723321096</v>
      </c>
      <c r="J8" s="750">
        <f>+'A5'!J8</f>
        <v>4</v>
      </c>
    </row>
    <row r="9" spans="1:10" s="95" customFormat="1" ht="9">
      <c r="A9" s="297" t="str">
        <f>+'A5'!A9</f>
        <v>Raiffeisen Banka A.D.- Beograd</v>
      </c>
      <c r="B9" s="298">
        <f>+'A5'!B9</f>
        <v>291.924334</v>
      </c>
      <c r="C9" s="298">
        <f>+'A5'!C9</f>
        <v>7.734942479047521</v>
      </c>
      <c r="D9" s="299">
        <f>+'A5'!D9</f>
        <v>5</v>
      </c>
      <c r="E9" s="298">
        <f>+'A5'!E9</f>
        <v>314.410684</v>
      </c>
      <c r="F9" s="298">
        <f>+'A5'!F9</f>
        <v>7.895831198896569</v>
      </c>
      <c r="G9" s="299">
        <f>+'A5'!G9</f>
        <v>5</v>
      </c>
      <c r="H9" s="634">
        <f>+'A5'!H9</f>
        <v>318.903137</v>
      </c>
      <c r="I9" s="634">
        <f>+'A5'!I9</f>
        <v>7.808338072332531</v>
      </c>
      <c r="J9" s="750">
        <f>+'A5'!J9</f>
        <v>5</v>
      </c>
    </row>
    <row r="10" spans="1:10" s="95" customFormat="1" ht="9">
      <c r="A10" s="297" t="str">
        <f>+'A5'!A10</f>
        <v>Erste Bank A.D.- Novi Sad</v>
      </c>
      <c r="B10" s="298">
        <f>+'A5'!B10</f>
        <v>202.932013</v>
      </c>
      <c r="C10" s="298">
        <f>+'A5'!C10</f>
        <v>5.376966785209224</v>
      </c>
      <c r="D10" s="299">
        <f>+'A5'!D10</f>
        <v>8</v>
      </c>
      <c r="E10" s="298">
        <f>+'A5'!E10</f>
        <v>227.816034</v>
      </c>
      <c r="F10" s="298">
        <f>+'A5'!F10</f>
        <v>5.721169923303502</v>
      </c>
      <c r="G10" s="299">
        <f>+'A5'!G10</f>
        <v>6</v>
      </c>
      <c r="H10" s="634">
        <f>+'A5'!H10</f>
        <v>231.450332</v>
      </c>
      <c r="I10" s="634">
        <f>+'A5'!I10</f>
        <v>5.667057578080846</v>
      </c>
      <c r="J10" s="751">
        <f>+'A5'!J10</f>
        <v>6</v>
      </c>
    </row>
    <row r="11" spans="1:10" s="95" customFormat="1" ht="9">
      <c r="A11" s="297" t="str">
        <f>+'A5'!A11</f>
        <v>Vojvođanskа bankа a.d. Novi Sad*</v>
      </c>
      <c r="B11" s="298">
        <f>+'A5'!B11</f>
        <v>87.60237</v>
      </c>
      <c r="C11" s="298">
        <f>+'A5'!C11</f>
        <v>2.3211470030389387</v>
      </c>
      <c r="D11" s="299">
        <f>+'A5'!D11</f>
        <v>15</v>
      </c>
      <c r="E11" s="298">
        <f>+'A5'!E11</f>
        <v>213.56819399999998</v>
      </c>
      <c r="F11" s="298">
        <f>+'A5'!F11</f>
        <v>5.36336229998213</v>
      </c>
      <c r="G11" s="299">
        <f>+'A5'!G11</f>
        <v>7</v>
      </c>
      <c r="H11" s="634">
        <f>+'A5'!H11</f>
        <v>215.048577</v>
      </c>
      <c r="I11" s="634">
        <f>+'A5'!I11</f>
        <v>5.265460876259846</v>
      </c>
      <c r="J11" s="750">
        <f>+'A5'!J11</f>
        <v>7</v>
      </c>
    </row>
    <row r="12" spans="1:10" s="95" customFormat="1" ht="9">
      <c r="A12" s="297" t="str">
        <f>+'A5'!A12</f>
        <v>Agroindustrijsko komercijalna banka AIK banka akcionarsko društvo, Beograd</v>
      </c>
      <c r="B12" s="298">
        <f>+'A5'!B12</f>
        <v>206.558798</v>
      </c>
      <c r="C12" s="298">
        <f>+'A5'!C12</f>
        <v>5.473063513339029</v>
      </c>
      <c r="D12" s="299">
        <f>+'A5'!D12</f>
        <v>7</v>
      </c>
      <c r="E12" s="298">
        <f>+'A5'!E12</f>
        <v>207.79911</v>
      </c>
      <c r="F12" s="298">
        <f>+'A5'!F12</f>
        <v>5.218482638589152</v>
      </c>
      <c r="G12" s="299">
        <f>+'A5'!G12</f>
        <v>8</v>
      </c>
      <c r="H12" s="634">
        <f>+'A5'!H12</f>
        <v>223.600839</v>
      </c>
      <c r="I12" s="634">
        <f>+'A5'!I12</f>
        <v>5.474862870882316</v>
      </c>
      <c r="J12" s="750">
        <f>+'A5'!J12</f>
        <v>8</v>
      </c>
    </row>
    <row r="13" spans="1:10" s="95" customFormat="1" ht="9">
      <c r="A13" s="297" t="str">
        <f>+'A5'!A13</f>
        <v>Banka Poštanska štedionica A.D.- Beograd</v>
      </c>
      <c r="B13" s="298">
        <f>+'A5'!B13</f>
        <v>220.03678200000002</v>
      </c>
      <c r="C13" s="298">
        <f>+'A5'!C13</f>
        <v>5.830181501911791</v>
      </c>
      <c r="D13" s="299">
        <f>+'A5'!D13</f>
        <v>6</v>
      </c>
      <c r="E13" s="298">
        <f>+'A5'!E13</f>
        <v>202.81085000000002</v>
      </c>
      <c r="F13" s="298">
        <f>+'A5'!F13</f>
        <v>5.093211898946578</v>
      </c>
      <c r="G13" s="299">
        <f>+'A5'!G13</f>
        <v>9</v>
      </c>
      <c r="H13" s="634">
        <f>+'A5'!H13</f>
        <v>227.806068</v>
      </c>
      <c r="I13" s="634">
        <f>+'A5'!I13</f>
        <v>5.577827833887923</v>
      </c>
      <c r="J13" s="751">
        <f>+'A5'!J13</f>
        <v>9</v>
      </c>
    </row>
    <row r="14" spans="1:10" s="95" customFormat="1" ht="9">
      <c r="A14" s="297" t="str">
        <f>+'A5'!A14</f>
        <v>Eurobank A.D.- Beograd</v>
      </c>
      <c r="B14" s="298">
        <f>+'A5'!B14</f>
        <v>169.532493</v>
      </c>
      <c r="C14" s="298">
        <f>+'A5'!C14</f>
        <v>4.491999908731578</v>
      </c>
      <c r="D14" s="299">
        <f>+'A5'!D14</f>
        <v>9</v>
      </c>
      <c r="E14" s="298">
        <f>+'A5'!E14</f>
        <v>174.60188699999998</v>
      </c>
      <c r="F14" s="298">
        <f>+'A5'!F14</f>
        <v>4.384797008872679</v>
      </c>
      <c r="G14" s="299">
        <f>+'A5'!G14</f>
        <v>10</v>
      </c>
      <c r="H14" s="634">
        <f>+'A5'!H14</f>
        <v>177.202787</v>
      </c>
      <c r="I14" s="634">
        <f>+'A5'!I14</f>
        <v>4.338807329623515</v>
      </c>
      <c r="J14" s="750">
        <f>+'A5'!J14</f>
        <v>10</v>
      </c>
    </row>
    <row r="15" spans="1:10" s="95" customFormat="1" ht="9">
      <c r="A15" s="297" t="str">
        <f>+'A5'!A15</f>
        <v>Sberbanka Srbija A.D.- Beograd</v>
      </c>
      <c r="B15" s="298">
        <f>+'A5'!B15</f>
        <v>121.659363</v>
      </c>
      <c r="C15" s="298">
        <f>+'A5'!C15</f>
        <v>3.2235345438608154</v>
      </c>
      <c r="D15" s="299">
        <f>+'A5'!D15</f>
        <v>11</v>
      </c>
      <c r="E15" s="298">
        <f>+'A5'!E15</f>
        <v>140.316745</v>
      </c>
      <c r="F15" s="298">
        <f>+'A5'!F15</f>
        <v>3.5237903458096675</v>
      </c>
      <c r="G15" s="299">
        <f>+'A5'!G15</f>
        <v>11</v>
      </c>
      <c r="H15" s="634">
        <f>+'A5'!H15</f>
        <v>157.360045</v>
      </c>
      <c r="I15" s="634">
        <f>+'A5'!I15</f>
        <v>3.852958117616323</v>
      </c>
      <c r="J15" s="750">
        <f>+'A5'!J15</f>
        <v>11</v>
      </c>
    </row>
    <row r="16" spans="1:10" s="95" customFormat="1" ht="9">
      <c r="A16" s="297" t="str">
        <f>+'A5'!A16</f>
        <v>ProCredit Bank A.D.- Beograd</v>
      </c>
      <c r="B16" s="298">
        <f>+'A5'!B16</f>
        <v>111.05739299999999</v>
      </c>
      <c r="C16" s="298">
        <f>+'A5'!C16</f>
        <v>2.9426205584080387</v>
      </c>
      <c r="D16" s="299">
        <f>+'A5'!D16</f>
        <v>12</v>
      </c>
      <c r="E16" s="298">
        <f>+'A5'!E16</f>
        <v>122.548123</v>
      </c>
      <c r="F16" s="298">
        <f>+'A5'!F16</f>
        <v>3.077564924446442</v>
      </c>
      <c r="G16" s="299">
        <f>+'A5'!G16</f>
        <v>12</v>
      </c>
      <c r="H16" s="634">
        <f>+'A5'!H16</f>
        <v>127.544906</v>
      </c>
      <c r="I16" s="634">
        <f>+'A5'!I16</f>
        <v>3.1229349288334967</v>
      </c>
      <c r="J16" s="751">
        <f>+'A5'!J16</f>
        <v>12</v>
      </c>
    </row>
    <row r="17" spans="1:10" s="95" customFormat="1" ht="9">
      <c r="A17" s="297" t="str">
        <f>+'A5'!A17</f>
        <v>Credit Agricole banka Srbija A.D.- Novi Sad</v>
      </c>
      <c r="B17" s="298">
        <f>+'A5'!B17</f>
        <v>98.983728</v>
      </c>
      <c r="C17" s="298">
        <f>+'A5'!C17</f>
        <v>2.622711960838748</v>
      </c>
      <c r="D17" s="299">
        <f>+'A5'!D17</f>
        <v>14</v>
      </c>
      <c r="E17" s="298">
        <f>+'A5'!E17</f>
        <v>120.49444500000001</v>
      </c>
      <c r="F17" s="298">
        <f>+'A5'!F17</f>
        <v>3.025990675700851</v>
      </c>
      <c r="G17" s="299">
        <f>+'A5'!G17</f>
        <v>13</v>
      </c>
      <c r="H17" s="634">
        <f>+'A5'!H17</f>
        <v>118.727249</v>
      </c>
      <c r="I17" s="634">
        <f>+'A5'!I17</f>
        <v>2.9070347419944147</v>
      </c>
      <c r="J17" s="750">
        <f>+'A5'!J17</f>
        <v>13</v>
      </c>
    </row>
    <row r="18" spans="1:10" s="95" customFormat="1" ht="9">
      <c r="A18" s="297" t="str">
        <f>+'A5'!A18</f>
        <v>Addiko Bank AD Beograd</v>
      </c>
      <c r="B18" s="298">
        <f>+'A5'!B18</f>
        <v>100.11852</v>
      </c>
      <c r="C18" s="298">
        <f>+'A5'!C18</f>
        <v>2.652779857972953</v>
      </c>
      <c r="D18" s="299">
        <f>+'A5'!D18</f>
        <v>13</v>
      </c>
      <c r="E18" s="298">
        <f>+'A5'!E18</f>
        <v>100.554552</v>
      </c>
      <c r="F18" s="298">
        <f>+'A5'!F18</f>
        <v>2.5252378792339876</v>
      </c>
      <c r="G18" s="299">
        <f>+'A5'!G18</f>
        <v>14</v>
      </c>
      <c r="H18" s="634">
        <f>+'A5'!H18</f>
        <v>94.75692</v>
      </c>
      <c r="I18" s="634">
        <f>+'A5'!I18</f>
        <v>2.3201216300765575</v>
      </c>
      <c r="J18" s="750">
        <f>+'A5'!J18</f>
        <v>14</v>
      </c>
    </row>
    <row r="19" spans="1:10" s="95" customFormat="1" ht="9">
      <c r="A19" s="297" t="str">
        <f>+'A5'!A19</f>
        <v>Halkbank Akcionarsko društvo Beograd</v>
      </c>
      <c r="B19" s="298">
        <f>+'A5'!B19</f>
        <v>56.90509</v>
      </c>
      <c r="C19" s="298">
        <f>+'A5'!C19</f>
        <v>1.507779745127456</v>
      </c>
      <c r="D19" s="299">
        <f>+'A5'!D19</f>
        <v>18</v>
      </c>
      <c r="E19" s="298">
        <f>+'A5'!E19</f>
        <v>67.966402</v>
      </c>
      <c r="F19" s="298">
        <f>+'A5'!F19</f>
        <v>1.7068479689079081</v>
      </c>
      <c r="G19" s="299">
        <f>+'A5'!G19</f>
        <v>15</v>
      </c>
      <c r="H19" s="634">
        <f>+'A5'!H19</f>
        <v>69.993543</v>
      </c>
      <c r="I19" s="634">
        <f>+'A5'!I19</f>
        <v>1.7137907509023473</v>
      </c>
      <c r="J19" s="751">
        <f>+'A5'!J19</f>
        <v>15</v>
      </c>
    </row>
    <row r="20" spans="1:10" s="95" customFormat="1" ht="9">
      <c r="A20" s="297" t="str">
        <f>+'A5'!A20</f>
        <v>NLB banka A.D.- Beograd</v>
      </c>
      <c r="B20" s="298">
        <f>+'A5'!B20</f>
        <v>57.459598</v>
      </c>
      <c r="C20" s="298">
        <f>+'A5'!C20</f>
        <v>1.522472208155124</v>
      </c>
      <c r="D20" s="299">
        <f>+'A5'!D20</f>
        <v>17</v>
      </c>
      <c r="E20" s="298">
        <f>+'A5'!E20</f>
        <v>66.938297</v>
      </c>
      <c r="F20" s="298">
        <f>+'A5'!F20</f>
        <v>1.6810290513333974</v>
      </c>
      <c r="G20" s="299">
        <f>+'A5'!G20</f>
        <v>16</v>
      </c>
      <c r="H20" s="634">
        <f>+'A5'!H20</f>
        <v>72.173482</v>
      </c>
      <c r="I20" s="634">
        <f>+'A5'!I20</f>
        <v>1.767166521517807</v>
      </c>
      <c r="J20" s="750">
        <f>+'A5'!J20</f>
        <v>16</v>
      </c>
    </row>
    <row r="21" spans="1:10" s="95" customFormat="1" ht="9">
      <c r="A21" s="297" t="str">
        <f>+'A5'!A21</f>
        <v>Direktna banka ad Kragujevac</v>
      </c>
      <c r="B21" s="298">
        <f>+'A5'!B21</f>
        <v>59.501050000000006</v>
      </c>
      <c r="C21" s="298">
        <f>+'A5'!C21</f>
        <v>1.57656332682746</v>
      </c>
      <c r="D21" s="299">
        <f>+'A5'!D21</f>
        <v>16</v>
      </c>
      <c r="E21" s="298">
        <f>+'A5'!E21</f>
        <v>56.616453</v>
      </c>
      <c r="F21" s="298">
        <f>+'A5'!F21</f>
        <v>1.4218154112353931</v>
      </c>
      <c r="G21" s="299">
        <f>+'A5'!G21</f>
        <v>17</v>
      </c>
      <c r="H21" s="634">
        <f>+'A5'!H21</f>
        <v>60.868907</v>
      </c>
      <c r="I21" s="634">
        <f>+'A5'!I21</f>
        <v>1.490374188289556</v>
      </c>
      <c r="J21" s="750">
        <f>+'A5'!J21</f>
        <v>17</v>
      </c>
    </row>
    <row r="22" spans="1:10" s="95" customFormat="1" ht="9">
      <c r="A22" s="297" t="str">
        <f>+'A5'!A22</f>
        <v>Mobi banka A.D. - Beograd</v>
      </c>
      <c r="B22" s="298">
        <f>+'A5'!B22</f>
        <v>15.930963</v>
      </c>
      <c r="C22" s="298">
        <f>+'A5'!C22</f>
        <v>0.42211308921178986</v>
      </c>
      <c r="D22" s="299">
        <f>+'A5'!D22</f>
        <v>21</v>
      </c>
      <c r="E22" s="298">
        <f>+'A5'!E22</f>
        <v>20.551192999999998</v>
      </c>
      <c r="F22" s="298">
        <f>+'A5'!F22</f>
        <v>0.5161044427610633</v>
      </c>
      <c r="G22" s="299">
        <f>+'A5'!G22</f>
        <v>18</v>
      </c>
      <c r="H22" s="634">
        <f>+'A5'!H22</f>
        <v>19.956642</v>
      </c>
      <c r="I22" s="634">
        <f>+'A5'!I22</f>
        <v>0.4886380516366962</v>
      </c>
      <c r="J22" s="751">
        <f>+'A5'!J22</f>
        <v>18</v>
      </c>
    </row>
    <row r="23" spans="1:10" s="95" customFormat="1" ht="9">
      <c r="A23" s="297" t="str">
        <f>+'A5'!A23</f>
        <v>JUBMES banka A.D.- Beograd</v>
      </c>
      <c r="B23" s="298">
        <f>+'A5'!B23</f>
        <v>15.62317</v>
      </c>
      <c r="C23" s="298">
        <f>+'A5'!C23</f>
        <v>0.4139576842894531</v>
      </c>
      <c r="D23" s="299">
        <f>+'A5'!D23</f>
        <v>22</v>
      </c>
      <c r="E23" s="298">
        <f>+'A5'!E23</f>
        <v>18.880643</v>
      </c>
      <c r="F23" s="298">
        <f>+'A5'!F23</f>
        <v>0.4741517309718016</v>
      </c>
      <c r="G23" s="299">
        <f>+'A5'!G23</f>
        <v>19</v>
      </c>
      <c r="H23" s="634">
        <f>+'A5'!H23</f>
        <v>20.031759</v>
      </c>
      <c r="I23" s="634">
        <f>+'A5'!I23</f>
        <v>0.49047729014810487</v>
      </c>
      <c r="J23" s="750">
        <f>+'A5'!J23</f>
        <v>19</v>
      </c>
    </row>
    <row r="24" spans="1:10" s="95" customFormat="1" ht="9">
      <c r="A24" s="297" t="str">
        <f>+'A5'!A24</f>
        <v>Opportunity banka A.D.- Novi Sad</v>
      </c>
      <c r="B24" s="298">
        <f>+'A5'!B24</f>
        <v>16.146649</v>
      </c>
      <c r="C24" s="298">
        <f>+'A5'!C24</f>
        <v>0.4278279906750432</v>
      </c>
      <c r="D24" s="299">
        <f>+'A5'!D24</f>
        <v>20</v>
      </c>
      <c r="E24" s="298">
        <f>+'A5'!E24</f>
        <v>17.770329</v>
      </c>
      <c r="F24" s="298">
        <f>+'A5'!F24</f>
        <v>0.4462682894480025</v>
      </c>
      <c r="G24" s="299">
        <f>+'A5'!G24</f>
        <v>20</v>
      </c>
      <c r="H24" s="634">
        <f>+'A5'!H24</f>
        <v>18.267371</v>
      </c>
      <c r="I24" s="634">
        <f>+'A5'!I24</f>
        <v>0.44727627894335564</v>
      </c>
      <c r="J24" s="750">
        <f>+'A5'!J24</f>
        <v>20</v>
      </c>
    </row>
    <row r="25" spans="1:10" s="95" customFormat="1" ht="9">
      <c r="A25" s="297" t="str">
        <f>+'A5'!A25</f>
        <v>Expobank akcionarsko društvo Beograd</v>
      </c>
      <c r="B25" s="298">
        <f>+'A5'!B25</f>
        <v>15.50915</v>
      </c>
      <c r="C25" s="298">
        <f>+'A5'!C25</f>
        <v>0.4109365653255883</v>
      </c>
      <c r="D25" s="299">
        <f>+'A5'!D25</f>
        <v>23</v>
      </c>
      <c r="E25" s="298">
        <f>+'A5'!E25</f>
        <v>16.034972</v>
      </c>
      <c r="F25" s="298">
        <f>+'A5'!F25</f>
        <v>0.4026880721109112</v>
      </c>
      <c r="G25" s="299">
        <f>+'A5'!G25</f>
        <v>21</v>
      </c>
      <c r="H25" s="634">
        <f>+'A5'!H25</f>
        <v>15.895813</v>
      </c>
      <c r="I25" s="634">
        <f>+'A5'!I25</f>
        <v>0.3892087202597144</v>
      </c>
      <c r="J25" s="751">
        <f>+'A5'!J25</f>
        <v>21</v>
      </c>
    </row>
    <row r="26" spans="1:10" s="95" customFormat="1" ht="9">
      <c r="A26" s="297" t="str">
        <f>+'A5'!A26</f>
        <v>Srpska banka A.D.- Beograd</v>
      </c>
      <c r="B26" s="298">
        <f>+'A5'!B26</f>
        <v>12.887132</v>
      </c>
      <c r="C26" s="298">
        <f>+'A5'!C26</f>
        <v>0.3414625405633113</v>
      </c>
      <c r="D26" s="299">
        <f>+'A5'!D26</f>
        <v>24</v>
      </c>
      <c r="E26" s="298">
        <f>+'A5'!E26</f>
        <v>11.992272000000002</v>
      </c>
      <c r="F26" s="298">
        <f>+'A5'!F26</f>
        <v>0.3011632880874168</v>
      </c>
      <c r="G26" s="299">
        <f>+'A5'!G26</f>
        <v>22</v>
      </c>
      <c r="H26" s="634">
        <f>+'A5'!H26</f>
        <v>13.744154</v>
      </c>
      <c r="I26" s="634">
        <f>+'A5'!I26</f>
        <v>0.33652538497983303</v>
      </c>
      <c r="J26" s="750">
        <f>+'A5'!J26</f>
        <v>22</v>
      </c>
    </row>
    <row r="27" spans="1:10" s="95" customFormat="1" ht="9">
      <c r="A27" s="297" t="str">
        <f>+'A5'!A27</f>
        <v>mts banka akcionarsko drustvo, Beograd </v>
      </c>
      <c r="B27" s="298">
        <f>+'A5'!B27</f>
        <v>10.776218</v>
      </c>
      <c r="C27" s="298">
        <f>+'A5'!C27</f>
        <v>0.28553092929785195</v>
      </c>
      <c r="D27" s="299">
        <f>+'A5'!D27</f>
        <v>25</v>
      </c>
      <c r="E27" s="298">
        <f>+'A5'!E27</f>
        <v>11.958513</v>
      </c>
      <c r="F27" s="298">
        <f>+'A5'!F27</f>
        <v>0.3003154944881269</v>
      </c>
      <c r="G27" s="299">
        <f>+'A5'!G27</f>
        <v>23</v>
      </c>
      <c r="H27" s="634">
        <f>+'A5'!H27</f>
        <v>12.481925</v>
      </c>
      <c r="I27" s="634">
        <f>+'A5'!I27</f>
        <v>0.30561972864349474</v>
      </c>
      <c r="J27" s="750">
        <f>+'A5'!J27</f>
        <v>23</v>
      </c>
    </row>
    <row r="28" spans="1:10" s="95" customFormat="1" ht="9">
      <c r="A28" s="297" t="str">
        <f>+'A5'!A28</f>
        <v>Bank of China Srbija akcionarsko društvo Beograd - Novi Beograd</v>
      </c>
      <c r="B28" s="298">
        <f>+'A5'!B28</f>
        <v>27.398408</v>
      </c>
      <c r="C28" s="298">
        <f>+'A5'!C28</f>
        <v>0.7259590421724673</v>
      </c>
      <c r="D28" s="299">
        <f>+'A5'!D28</f>
        <v>19</v>
      </c>
      <c r="E28" s="298">
        <f>+'A5'!E28</f>
        <v>10.637803</v>
      </c>
      <c r="F28" s="298">
        <f>+'A5'!F28</f>
        <v>0.2671483543323722</v>
      </c>
      <c r="G28" s="299">
        <f>+'A5'!G28</f>
        <v>24</v>
      </c>
      <c r="H28" s="634">
        <f>+'A5'!H28</f>
        <v>10.316296</v>
      </c>
      <c r="I28" s="634">
        <f>+'A5'!I28</f>
        <v>0.2525943381430324</v>
      </c>
      <c r="J28" s="751">
        <f>+'A5'!J28</f>
        <v>24</v>
      </c>
    </row>
    <row r="29" spans="1:10" s="95" customFormat="1" ht="9">
      <c r="A29" s="297" t="str">
        <f>+'A5'!A29</f>
        <v>API Bank akcionarsko društvo Beograd</v>
      </c>
      <c r="B29" s="298">
        <f>+'A5'!B29</f>
        <v>10.256178</v>
      </c>
      <c r="C29" s="298">
        <f>+'A5'!C29</f>
        <v>0.27175174401484686</v>
      </c>
      <c r="D29" s="299">
        <f>+'A5'!D29</f>
        <v>26</v>
      </c>
      <c r="E29" s="298">
        <f>+'A5'!E29</f>
        <v>9.996593</v>
      </c>
      <c r="F29" s="298">
        <f>+'A5'!F29</f>
        <v>0.25104557481281725</v>
      </c>
      <c r="G29" s="299">
        <f>+'A5'!G29</f>
        <v>25</v>
      </c>
      <c r="H29" s="634">
        <f>+'A5'!H29</f>
        <v>9.443082</v>
      </c>
      <c r="I29" s="634">
        <f>+'A5'!I29</f>
        <v>0.2312137076931859</v>
      </c>
      <c r="J29" s="750">
        <f>+'A5'!J29</f>
        <v>25</v>
      </c>
    </row>
    <row r="30" spans="1:10" s="95" customFormat="1" ht="9">
      <c r="A30" s="297" t="str">
        <f>+'A5'!A30</f>
        <v>MIRABANK AKCIONARSKO DRUSTVO BEOGRAD</v>
      </c>
      <c r="B30" s="298">
        <f>+'A5'!B30</f>
        <v>5.9378910000000005</v>
      </c>
      <c r="C30" s="298">
        <f>+'A5'!C30</f>
        <v>0.15733270571357705</v>
      </c>
      <c r="D30" s="299">
        <f>+'A5'!D30</f>
        <v>27</v>
      </c>
      <c r="E30" s="298">
        <f>+'A5'!E30</f>
        <v>6.27957</v>
      </c>
      <c r="F30" s="298">
        <f>+'A5'!F30</f>
        <v>0.15769955426086896</v>
      </c>
      <c r="G30" s="299">
        <f>+'A5'!G30</f>
        <v>26</v>
      </c>
      <c r="H30" s="634">
        <f>+'A5'!H30</f>
        <v>6.407798</v>
      </c>
      <c r="I30" s="634">
        <f>+'A5'!I30</f>
        <v>0.1568948287994302</v>
      </c>
      <c r="J30" s="750">
        <f>+'A5'!J30</f>
        <v>26</v>
      </c>
    </row>
    <row r="31" spans="1:10" s="95" customFormat="1" ht="9.75" thickBot="1">
      <c r="A31" s="297" t="str">
        <f>+'A5'!A31</f>
        <v>Vojvođanska banka A.D.- Novi Sad</v>
      </c>
      <c r="B31" s="302">
        <f>+'A5'!B31</f>
        <v>133.63224400000001</v>
      </c>
      <c r="C31" s="298">
        <f>+'A5'!C31</f>
        <v>3.540772728751154</v>
      </c>
      <c r="D31" s="299">
        <f>+'A5'!D31</f>
        <v>10</v>
      </c>
      <c r="E31" s="302">
        <f>+'A5'!E31</f>
        <v>0</v>
      </c>
      <c r="F31" s="298">
        <f>+'A5'!F31</f>
        <v>0</v>
      </c>
      <c r="G31" s="299">
        <f>+'A5'!G31</f>
        <v>0</v>
      </c>
      <c r="H31" s="752">
        <f>+'A5'!H31</f>
        <v>0</v>
      </c>
      <c r="I31" s="634">
        <f>+'A5'!I31</f>
        <v>0</v>
      </c>
      <c r="J31" s="750">
        <f>+'A5'!J31</f>
        <v>0</v>
      </c>
    </row>
    <row r="32" spans="1:10" s="95" customFormat="1" ht="9.75" thickBot="1">
      <c r="A32" s="97" t="s">
        <v>139</v>
      </c>
      <c r="B32" s="151">
        <f>'A5'!B32</f>
        <v>3774.098318</v>
      </c>
      <c r="C32" s="151">
        <f>'A5'!C32</f>
        <v>99.99999999999999</v>
      </c>
      <c r="D32" s="151"/>
      <c r="E32" s="151">
        <f>'A5'!E32</f>
        <v>3981.9833539999995</v>
      </c>
      <c r="F32" s="151">
        <f>'A5'!F32</f>
        <v>100.00000000000001</v>
      </c>
      <c r="G32" s="151"/>
      <c r="H32" s="599">
        <f>'A5'!H32</f>
        <v>4084.135882</v>
      </c>
      <c r="I32" s="599">
        <f>'A5'!I32</f>
        <v>100</v>
      </c>
      <c r="J32" s="599"/>
    </row>
    <row r="33" ht="9.75">
      <c r="A33" s="2"/>
    </row>
    <row r="35" ht="9.75">
      <c r="A35" s="190" t="s">
        <v>660</v>
      </c>
    </row>
    <row r="36" ht="9.75">
      <c r="A36" s="190" t="s">
        <v>667</v>
      </c>
    </row>
    <row r="41" spans="1:10" ht="9.75">
      <c r="A41" s="297"/>
      <c r="B41" s="298"/>
      <c r="C41" s="298"/>
      <c r="D41" s="298"/>
      <c r="E41" s="298"/>
      <c r="F41" s="298"/>
      <c r="G41" s="299"/>
      <c r="H41" s="634"/>
      <c r="I41" s="634"/>
      <c r="J41" s="750"/>
    </row>
    <row r="42" spans="1:10" ht="9.75">
      <c r="A42" s="297"/>
      <c r="B42" s="298"/>
      <c r="C42" s="298"/>
      <c r="D42" s="299"/>
      <c r="E42" s="298"/>
      <c r="F42" s="298"/>
      <c r="G42" s="299"/>
      <c r="H42" s="634"/>
      <c r="I42" s="634"/>
      <c r="J42" s="750"/>
    </row>
    <row r="43" spans="1:10" ht="9.75">
      <c r="A43" s="297"/>
      <c r="B43" s="298"/>
      <c r="C43" s="298"/>
      <c r="D43" s="299"/>
      <c r="E43" s="298"/>
      <c r="F43" s="298"/>
      <c r="G43" s="299"/>
      <c r="H43" s="634"/>
      <c r="I43" s="634"/>
      <c r="J43" s="750"/>
    </row>
    <row r="44" spans="1:10" ht="9.75">
      <c r="A44" s="297"/>
      <c r="B44" s="298"/>
      <c r="C44" s="298"/>
      <c r="D44" s="299"/>
      <c r="E44" s="298"/>
      <c r="F44" s="298"/>
      <c r="G44" s="299"/>
      <c r="H44" s="634"/>
      <c r="I44" s="634"/>
      <c r="J44" s="750"/>
    </row>
    <row r="45" spans="1:10" ht="9.75">
      <c r="A45" s="297"/>
      <c r="B45" s="298"/>
      <c r="C45" s="298"/>
      <c r="D45" s="299"/>
      <c r="E45" s="298"/>
      <c r="F45" s="298"/>
      <c r="G45" s="299"/>
      <c r="H45" s="634"/>
      <c r="I45" s="634"/>
      <c r="J45" s="750"/>
    </row>
    <row r="46" spans="1:10" ht="9.75">
      <c r="A46" s="297"/>
      <c r="B46" s="298"/>
      <c r="C46" s="298"/>
      <c r="D46" s="299"/>
      <c r="E46" s="298"/>
      <c r="F46" s="298"/>
      <c r="G46" s="299"/>
      <c r="H46" s="753"/>
      <c r="I46" s="753"/>
      <c r="J46" s="754"/>
    </row>
    <row r="47" spans="1:10" ht="9.75">
      <c r="A47" s="297"/>
      <c r="B47" s="298"/>
      <c r="C47" s="298"/>
      <c r="D47" s="299"/>
      <c r="E47" s="298"/>
      <c r="F47" s="298"/>
      <c r="G47" s="299"/>
      <c r="H47" s="753"/>
      <c r="I47" s="753"/>
      <c r="J47" s="754"/>
    </row>
    <row r="48" spans="1:10" ht="9.75">
      <c r="A48" s="297"/>
      <c r="B48" s="298"/>
      <c r="C48" s="298"/>
      <c r="D48" s="299"/>
      <c r="E48" s="298"/>
      <c r="F48" s="298"/>
      <c r="G48" s="299"/>
      <c r="H48" s="634"/>
      <c r="I48" s="634"/>
      <c r="J48" s="750"/>
    </row>
    <row r="49" spans="1:10" ht="9.75">
      <c r="A49" s="297"/>
      <c r="B49" s="298"/>
      <c r="C49" s="298"/>
      <c r="D49" s="299"/>
      <c r="E49" s="298"/>
      <c r="F49" s="298"/>
      <c r="G49" s="299"/>
      <c r="H49" s="634"/>
      <c r="I49" s="634"/>
      <c r="J49" s="750"/>
    </row>
    <row r="50" spans="1:10" ht="9.75">
      <c r="A50" s="297"/>
      <c r="B50" s="298"/>
      <c r="C50" s="298"/>
      <c r="D50" s="299"/>
      <c r="E50" s="298"/>
      <c r="F50" s="298"/>
      <c r="G50" s="299"/>
      <c r="H50" s="634"/>
      <c r="I50" s="634"/>
      <c r="J50" s="750"/>
    </row>
    <row r="51" spans="1:10" ht="9.75">
      <c r="A51" s="297"/>
      <c r="B51" s="298"/>
      <c r="C51" s="298"/>
      <c r="D51" s="299"/>
      <c r="E51" s="298"/>
      <c r="F51" s="298"/>
      <c r="G51" s="299"/>
      <c r="H51" s="634"/>
      <c r="I51" s="634"/>
      <c r="J51" s="750"/>
    </row>
    <row r="52" spans="1:10" ht="9.75">
      <c r="A52" s="297"/>
      <c r="B52" s="298"/>
      <c r="C52" s="298"/>
      <c r="D52" s="299"/>
      <c r="E52" s="298"/>
      <c r="F52" s="298"/>
      <c r="G52" s="299"/>
      <c r="H52" s="634"/>
      <c r="I52" s="634"/>
      <c r="J52" s="750"/>
    </row>
    <row r="53" spans="1:10" ht="9.75">
      <c r="A53" s="297"/>
      <c r="B53" s="298"/>
      <c r="C53" s="298"/>
      <c r="D53" s="299"/>
      <c r="E53" s="298"/>
      <c r="F53" s="298"/>
      <c r="G53" s="299"/>
      <c r="H53" s="634"/>
      <c r="I53" s="634"/>
      <c r="J53" s="750"/>
    </row>
    <row r="54" spans="1:10" ht="9.75">
      <c r="A54" s="297"/>
      <c r="B54" s="298"/>
      <c r="C54" s="298"/>
      <c r="D54" s="299"/>
      <c r="E54" s="298"/>
      <c r="F54" s="298"/>
      <c r="G54" s="299"/>
      <c r="H54" s="634"/>
      <c r="I54" s="634"/>
      <c r="J54" s="750"/>
    </row>
    <row r="55" spans="1:10" ht="9.75">
      <c r="A55" s="297"/>
      <c r="B55" s="298"/>
      <c r="C55" s="298"/>
      <c r="D55" s="299"/>
      <c r="E55" s="298"/>
      <c r="F55" s="298"/>
      <c r="G55" s="299"/>
      <c r="H55" s="634"/>
      <c r="I55" s="634"/>
      <c r="J55" s="750"/>
    </row>
    <row r="56" spans="1:10" ht="9.75">
      <c r="A56" s="297"/>
      <c r="B56" s="298"/>
      <c r="C56" s="298"/>
      <c r="D56" s="299"/>
      <c r="E56" s="298"/>
      <c r="F56" s="298"/>
      <c r="G56" s="299"/>
      <c r="H56" s="634"/>
      <c r="I56" s="634"/>
      <c r="J56" s="750"/>
    </row>
    <row r="57" spans="1:10" ht="9.75">
      <c r="A57" s="297"/>
      <c r="B57" s="298"/>
      <c r="C57" s="298"/>
      <c r="D57" s="299"/>
      <c r="E57" s="298"/>
      <c r="F57" s="298"/>
      <c r="G57" s="299"/>
      <c r="H57" s="634"/>
      <c r="I57" s="634"/>
      <c r="J57" s="750"/>
    </row>
    <row r="58" spans="1:10" ht="9.75">
      <c r="A58" s="297"/>
      <c r="B58" s="298"/>
      <c r="C58" s="298"/>
      <c r="D58" s="299"/>
      <c r="E58" s="298"/>
      <c r="F58" s="298"/>
      <c r="G58" s="299"/>
      <c r="H58" s="634"/>
      <c r="I58" s="634"/>
      <c r="J58" s="750"/>
    </row>
    <row r="59" spans="1:10" ht="9.75">
      <c r="A59" s="297"/>
      <c r="B59" s="298"/>
      <c r="C59" s="298"/>
      <c r="D59" s="299"/>
      <c r="E59" s="298"/>
      <c r="F59" s="298"/>
      <c r="G59" s="299"/>
      <c r="H59" s="634"/>
      <c r="I59" s="634"/>
      <c r="J59" s="750"/>
    </row>
    <row r="60" spans="1:10" ht="9.75">
      <c r="A60" s="297"/>
      <c r="B60" s="298"/>
      <c r="C60" s="298"/>
      <c r="D60" s="299"/>
      <c r="E60" s="298"/>
      <c r="F60" s="298"/>
      <c r="G60" s="299"/>
      <c r="H60" s="634"/>
      <c r="I60" s="634"/>
      <c r="J60" s="750"/>
    </row>
    <row r="61" spans="1:10" ht="9.75">
      <c r="A61" s="297"/>
      <c r="B61" s="298"/>
      <c r="C61" s="298"/>
      <c r="D61" s="299"/>
      <c r="E61" s="298"/>
      <c r="F61" s="298"/>
      <c r="G61" s="299"/>
      <c r="H61" s="634"/>
      <c r="I61" s="634"/>
      <c r="J61" s="750"/>
    </row>
    <row r="62" spans="1:10" ht="9.75">
      <c r="A62" s="297"/>
      <c r="B62" s="298"/>
      <c r="C62" s="298"/>
      <c r="D62" s="299"/>
      <c r="E62" s="298"/>
      <c r="F62" s="298"/>
      <c r="G62" s="299"/>
      <c r="H62" s="634"/>
      <c r="I62" s="634"/>
      <c r="J62" s="750"/>
    </row>
    <row r="63" spans="1:10" ht="9.75">
      <c r="A63" s="297"/>
      <c r="B63" s="298"/>
      <c r="C63" s="298"/>
      <c r="D63" s="299"/>
      <c r="E63" s="298"/>
      <c r="F63" s="298"/>
      <c r="G63" s="299"/>
      <c r="H63" s="634"/>
      <c r="I63" s="634"/>
      <c r="J63" s="750"/>
    </row>
    <row r="64" spans="1:10" ht="9.75">
      <c r="A64" s="297"/>
      <c r="B64" s="298"/>
      <c r="C64" s="298"/>
      <c r="D64" s="299"/>
      <c r="E64" s="298"/>
      <c r="F64" s="298"/>
      <c r="G64" s="299"/>
      <c r="H64" s="634"/>
      <c r="I64" s="634"/>
      <c r="J64" s="750"/>
    </row>
    <row r="65" spans="1:10" ht="9.75">
      <c r="A65" s="297"/>
      <c r="B65" s="298"/>
      <c r="C65" s="298"/>
      <c r="D65" s="299"/>
      <c r="E65" s="298"/>
      <c r="F65" s="298"/>
      <c r="G65" s="299"/>
      <c r="H65" s="634"/>
      <c r="I65" s="634"/>
      <c r="J65" s="750"/>
    </row>
    <row r="66" spans="1:10" ht="9.75">
      <c r="A66" s="297"/>
      <c r="B66" s="298"/>
      <c r="C66" s="298"/>
      <c r="D66" s="299"/>
      <c r="E66" s="298"/>
      <c r="F66" s="298"/>
      <c r="G66" s="299"/>
      <c r="H66" s="634"/>
      <c r="I66" s="634"/>
      <c r="J66" s="750"/>
    </row>
    <row r="67" spans="1:10" ht="10.5" thickBot="1">
      <c r="A67" s="297"/>
      <c r="B67" s="298"/>
      <c r="C67" s="298"/>
      <c r="D67" s="299"/>
      <c r="E67" s="298"/>
      <c r="F67" s="298"/>
      <c r="G67" s="298"/>
      <c r="H67" s="634"/>
      <c r="I67" s="634"/>
      <c r="J67" s="634"/>
    </row>
    <row r="68" spans="1:10" ht="10.5" thickBot="1">
      <c r="A68" s="97"/>
      <c r="B68" s="151"/>
      <c r="C68" s="151"/>
      <c r="D68" s="151"/>
      <c r="E68" s="151"/>
      <c r="F68" s="151"/>
      <c r="G68" s="339"/>
      <c r="H68" s="599"/>
      <c r="I68" s="599"/>
      <c r="J68" s="599"/>
    </row>
  </sheetData>
  <sheetProtection/>
  <mergeCells count="3">
    <mergeCell ref="B3:D3"/>
    <mergeCell ref="E3:G3"/>
    <mergeCell ref="H3:J3"/>
  </mergeCells>
  <printOptions/>
  <pageMargins left="0.7" right="0.7" top="0.75" bottom="0.75" header="0.3" footer="0.3"/>
  <pageSetup horizontalDpi="600" verticalDpi="600" orientation="portrait" scale="77" r:id="rId1"/>
</worksheet>
</file>

<file path=xl/worksheets/sheet11.xml><?xml version="1.0" encoding="utf-8"?>
<worksheet xmlns="http://schemas.openxmlformats.org/spreadsheetml/2006/main" xmlns:r="http://schemas.openxmlformats.org/officeDocument/2006/relationships">
  <dimension ref="A1:R36"/>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L21" sqref="L21"/>
    </sheetView>
  </sheetViews>
  <sheetFormatPr defaultColWidth="9.140625" defaultRowHeight="15"/>
  <cols>
    <col min="1" max="1" width="26.57421875" style="40" customWidth="1"/>
    <col min="2" max="5" width="9.28125" style="40" customWidth="1"/>
    <col min="6" max="6" width="9.421875" style="40" customWidth="1"/>
    <col min="7" max="7" width="11.7109375" style="40" customWidth="1"/>
    <col min="8" max="8" width="10.7109375" style="60" bestFit="1" customWidth="1"/>
    <col min="9" max="18" width="9.140625" style="60" customWidth="1"/>
    <col min="19" max="16384" width="9.140625" style="40" customWidth="1"/>
  </cols>
  <sheetData>
    <row r="1" spans="1:18" s="258" customFormat="1" ht="12">
      <c r="A1" s="247" t="s">
        <v>369</v>
      </c>
      <c r="F1" s="287"/>
      <c r="G1" s="760"/>
      <c r="H1" s="396"/>
      <c r="I1" s="396"/>
      <c r="J1" s="396"/>
      <c r="K1" s="396"/>
      <c r="L1" s="396"/>
      <c r="M1" s="396"/>
      <c r="N1" s="396"/>
      <c r="O1" s="396"/>
      <c r="P1" s="396"/>
      <c r="Q1" s="396"/>
      <c r="R1" s="396"/>
    </row>
    <row r="2" spans="1:7" ht="10.5" thickBot="1">
      <c r="A2" s="208"/>
      <c r="B2" s="259"/>
      <c r="C2" s="259"/>
      <c r="D2" s="259"/>
      <c r="E2" s="259"/>
      <c r="F2" s="501"/>
      <c r="G2" s="501"/>
    </row>
    <row r="3" spans="1:7" ht="15" customHeight="1" thickBot="1">
      <c r="A3" s="512"/>
      <c r="B3" s="781" t="s">
        <v>601</v>
      </c>
      <c r="C3" s="781"/>
      <c r="D3" s="781" t="s">
        <v>663</v>
      </c>
      <c r="E3" s="781"/>
      <c r="F3" s="781" t="s">
        <v>886</v>
      </c>
      <c r="G3" s="781"/>
    </row>
    <row r="4" spans="1:14" ht="10.5" thickBot="1">
      <c r="A4" s="270"/>
      <c r="B4" s="511" t="s">
        <v>172</v>
      </c>
      <c r="C4" s="511" t="s">
        <v>2</v>
      </c>
      <c r="D4" s="581" t="s">
        <v>172</v>
      </c>
      <c r="E4" s="581" t="s">
        <v>2</v>
      </c>
      <c r="F4" s="581" t="s">
        <v>172</v>
      </c>
      <c r="G4" s="581" t="s">
        <v>2</v>
      </c>
      <c r="M4" s="296"/>
      <c r="N4" s="296"/>
    </row>
    <row r="5" spans="1:18" s="190" customFormat="1" ht="13.5">
      <c r="A5" s="252" t="s">
        <v>57</v>
      </c>
      <c r="B5" s="252">
        <v>27.406017</v>
      </c>
      <c r="C5" s="139">
        <f>B5*100/$B$17</f>
        <v>1.2087944769186914</v>
      </c>
      <c r="D5" s="252">
        <v>24.010667</v>
      </c>
      <c r="E5" s="139">
        <f>D5/$D$17*100</f>
        <v>1.0059011809477583</v>
      </c>
      <c r="F5" s="252">
        <v>26.161796</v>
      </c>
      <c r="G5" s="139">
        <v>1.0648363453784861</v>
      </c>
      <c r="H5" s="645"/>
      <c r="I5" s="303"/>
      <c r="J5" s="778"/>
      <c r="K5" s="303"/>
      <c r="M5" s="296"/>
      <c r="N5" s="296"/>
      <c r="O5" s="296"/>
      <c r="P5" s="296"/>
      <c r="Q5" s="296"/>
      <c r="R5" s="296"/>
    </row>
    <row r="6" spans="1:18" s="190" customFormat="1" ht="13.5">
      <c r="A6" s="535" t="s">
        <v>27</v>
      </c>
      <c r="B6" s="252">
        <f>+B7+B8</f>
        <v>1115.789915</v>
      </c>
      <c r="C6" s="139">
        <f>+B6*100/$B$17</f>
        <v>49.21403524830245</v>
      </c>
      <c r="D6" s="252">
        <f>+D7+D8</f>
        <v>1179.8603779999999</v>
      </c>
      <c r="E6" s="139">
        <f>D6/$D$17*100</f>
        <v>49.4289870241284</v>
      </c>
      <c r="F6" s="252">
        <v>1225.115481</v>
      </c>
      <c r="G6" s="139">
        <v>49.86459994775</v>
      </c>
      <c r="H6" s="645"/>
      <c r="I6" s="303"/>
      <c r="J6" s="778"/>
      <c r="K6" s="303"/>
      <c r="M6" s="296"/>
      <c r="N6" s="296"/>
      <c r="O6" s="296"/>
      <c r="P6" s="296"/>
      <c r="Q6" s="296"/>
      <c r="R6" s="296"/>
    </row>
    <row r="7" spans="1:18" s="513" customFormat="1" ht="14.25">
      <c r="A7" s="534" t="s">
        <v>484</v>
      </c>
      <c r="B7" s="253">
        <v>97.98227800000001</v>
      </c>
      <c r="C7" s="139">
        <f aca="true" t="shared" si="0" ref="C7:C15">+B7*100/$B$17</f>
        <v>4.321694629406084</v>
      </c>
      <c r="D7" s="253">
        <v>104.641998</v>
      </c>
      <c r="E7" s="139">
        <f aca="true" t="shared" si="1" ref="E7:E14">D7/$D$17*100</f>
        <v>4.383864445120701</v>
      </c>
      <c r="F7" s="253">
        <v>115.174027</v>
      </c>
      <c r="G7" s="139">
        <v>4.687808512580829</v>
      </c>
      <c r="H7" s="644"/>
      <c r="I7" s="303"/>
      <c r="J7" s="778"/>
      <c r="K7" s="303"/>
      <c r="M7" s="296"/>
      <c r="N7" s="296"/>
      <c r="O7" s="543"/>
      <c r="P7" s="543"/>
      <c r="Q7" s="543"/>
      <c r="R7" s="543"/>
    </row>
    <row r="8" spans="1:18" s="513" customFormat="1" ht="14.25">
      <c r="A8" s="534" t="s">
        <v>97</v>
      </c>
      <c r="B8" s="253">
        <v>1017.807637</v>
      </c>
      <c r="C8" s="139">
        <f t="shared" si="0"/>
        <v>44.89234061889637</v>
      </c>
      <c r="D8" s="253">
        <v>1075.2183799999998</v>
      </c>
      <c r="E8" s="139">
        <f t="shared" si="1"/>
        <v>45.0451225790077</v>
      </c>
      <c r="F8" s="253">
        <v>1109.941454</v>
      </c>
      <c r="G8" s="139">
        <v>45.17679143516917</v>
      </c>
      <c r="H8" s="644"/>
      <c r="I8" s="303"/>
      <c r="J8" s="778"/>
      <c r="K8" s="303"/>
      <c r="M8" s="296"/>
      <c r="N8" s="296"/>
      <c r="O8" s="543"/>
      <c r="P8" s="543"/>
      <c r="Q8" s="543"/>
      <c r="R8" s="543"/>
    </row>
    <row r="9" spans="1:18" s="190" customFormat="1" ht="13.5">
      <c r="A9" s="126" t="s">
        <v>28</v>
      </c>
      <c r="B9" s="252">
        <v>902.1993540000001</v>
      </c>
      <c r="C9" s="139">
        <f t="shared" si="0"/>
        <v>39.7932175330261</v>
      </c>
      <c r="D9" s="252">
        <v>960.3349109999999</v>
      </c>
      <c r="E9" s="139">
        <f t="shared" si="1"/>
        <v>40.232202673930715</v>
      </c>
      <c r="F9" s="252">
        <v>988.266791</v>
      </c>
      <c r="G9" s="139">
        <v>40.224394303333156</v>
      </c>
      <c r="H9" s="645"/>
      <c r="I9" s="303"/>
      <c r="J9" s="778"/>
      <c r="K9" s="303"/>
      <c r="M9" s="296"/>
      <c r="N9" s="296"/>
      <c r="O9" s="296"/>
      <c r="P9" s="296"/>
      <c r="Q9" s="296"/>
      <c r="R9" s="296"/>
    </row>
    <row r="10" spans="1:14" s="543" customFormat="1" ht="14.25">
      <c r="A10" s="541" t="s">
        <v>520</v>
      </c>
      <c r="B10" s="542">
        <v>383.914</v>
      </c>
      <c r="C10" s="139">
        <f t="shared" si="0"/>
        <v>16.93325676663495</v>
      </c>
      <c r="D10" s="542">
        <v>389.06</v>
      </c>
      <c r="E10" s="139">
        <f t="shared" si="1"/>
        <v>16.299252055744002</v>
      </c>
      <c r="F10" s="542">
        <v>400.612894</v>
      </c>
      <c r="G10" s="139">
        <v>16.305729543891363</v>
      </c>
      <c r="H10" s="644"/>
      <c r="I10" s="303"/>
      <c r="J10" s="778"/>
      <c r="K10" s="303"/>
      <c r="M10" s="296"/>
      <c r="N10" s="296"/>
    </row>
    <row r="11" spans="1:18" s="190" customFormat="1" ht="13.5">
      <c r="A11" s="126" t="s">
        <v>485</v>
      </c>
      <c r="B11" s="252">
        <f>+B12+B13</f>
        <v>24.708576</v>
      </c>
      <c r="C11" s="139">
        <f t="shared" si="0"/>
        <v>1.0898187139461286</v>
      </c>
      <c r="D11" s="252">
        <f>+D12+D13</f>
        <v>35.120236</v>
      </c>
      <c r="E11" s="139">
        <f t="shared" si="1"/>
        <v>1.4713246769681145</v>
      </c>
      <c r="F11" s="252">
        <v>39.219777</v>
      </c>
      <c r="G11" s="139">
        <v>1.5963217512757613</v>
      </c>
      <c r="H11" s="645"/>
      <c r="I11" s="303"/>
      <c r="J11" s="778"/>
      <c r="K11" s="303"/>
      <c r="M11" s="296"/>
      <c r="N11" s="296"/>
      <c r="O11" s="296"/>
      <c r="P11" s="296"/>
      <c r="Q11" s="296"/>
      <c r="R11" s="296"/>
    </row>
    <row r="12" spans="1:18" s="513" customFormat="1" ht="14.25">
      <c r="A12" s="533" t="s">
        <v>30</v>
      </c>
      <c r="B12" s="253">
        <v>2.4085760000000005</v>
      </c>
      <c r="C12" s="139">
        <f t="shared" si="0"/>
        <v>0.10623482303316512</v>
      </c>
      <c r="D12" s="253">
        <v>9.325729</v>
      </c>
      <c r="E12" s="139">
        <f t="shared" si="1"/>
        <v>0.39069142953416314</v>
      </c>
      <c r="F12" s="253">
        <v>11.767584</v>
      </c>
      <c r="G12" s="139">
        <v>0.478963720246666</v>
      </c>
      <c r="H12" s="644"/>
      <c r="I12" s="303"/>
      <c r="J12" s="778"/>
      <c r="K12" s="303"/>
      <c r="M12" s="296"/>
      <c r="N12" s="296"/>
      <c r="O12" s="543"/>
      <c r="P12" s="543"/>
      <c r="Q12" s="543"/>
      <c r="R12" s="543"/>
    </row>
    <row r="13" spans="1:18" s="513" customFormat="1" ht="14.25">
      <c r="A13" s="514" t="s">
        <v>31</v>
      </c>
      <c r="B13" s="253">
        <v>22.3</v>
      </c>
      <c r="C13" s="139">
        <f t="shared" si="0"/>
        <v>0.9835838909129634</v>
      </c>
      <c r="D13" s="253">
        <v>25.794506999999996</v>
      </c>
      <c r="E13" s="139">
        <f t="shared" si="1"/>
        <v>1.0806332474339513</v>
      </c>
      <c r="F13" s="253">
        <v>27.452193</v>
      </c>
      <c r="G13" s="139">
        <v>1.1173580310290951</v>
      </c>
      <c r="H13" s="644"/>
      <c r="I13" s="303"/>
      <c r="J13" s="778"/>
      <c r="K13" s="303"/>
      <c r="M13" s="296"/>
      <c r="N13" s="336"/>
      <c r="O13" s="543"/>
      <c r="P13" s="543"/>
      <c r="Q13" s="543"/>
      <c r="R13" s="543"/>
    </row>
    <row r="14" spans="1:18" s="190" customFormat="1" ht="13.5">
      <c r="A14" s="126" t="s">
        <v>32</v>
      </c>
      <c r="B14" s="252">
        <v>58.705604</v>
      </c>
      <c r="C14" s="139">
        <f t="shared" si="0"/>
        <v>2.589322260121777</v>
      </c>
      <c r="D14" s="252">
        <v>45.33893000000001</v>
      </c>
      <c r="E14" s="139">
        <f t="shared" si="1"/>
        <v>1.8994259189012848</v>
      </c>
      <c r="F14" s="252">
        <v>38.161992</v>
      </c>
      <c r="G14" s="139">
        <v>1.5532678296873432</v>
      </c>
      <c r="H14" s="645"/>
      <c r="I14" s="303"/>
      <c r="J14" s="778"/>
      <c r="K14" s="303"/>
      <c r="M14" s="296"/>
      <c r="N14" s="296"/>
      <c r="O14" s="296"/>
      <c r="P14" s="296"/>
      <c r="Q14" s="296"/>
      <c r="R14" s="296"/>
    </row>
    <row r="15" spans="1:18" s="513" customFormat="1" ht="14.25">
      <c r="A15" s="533" t="s">
        <v>33</v>
      </c>
      <c r="B15" s="253">
        <v>18.611515</v>
      </c>
      <c r="C15" s="139">
        <f t="shared" si="0"/>
        <v>0.8208962484073984</v>
      </c>
      <c r="D15" s="253">
        <v>7.029003</v>
      </c>
      <c r="E15" s="139">
        <f>D15/$D$17*100</f>
        <v>0.2944725533274579</v>
      </c>
      <c r="F15" s="253">
        <v>2.660481</v>
      </c>
      <c r="G15" s="139">
        <v>0.10828678829958387</v>
      </c>
      <c r="H15" s="644"/>
      <c r="I15" s="303"/>
      <c r="J15" s="778"/>
      <c r="K15" s="303"/>
      <c r="M15" s="296"/>
      <c r="N15" s="296"/>
      <c r="O15" s="543"/>
      <c r="P15" s="543"/>
      <c r="Q15" s="543"/>
      <c r="R15" s="543"/>
    </row>
    <row r="16" spans="1:18" s="190" customFormat="1" ht="14.25" thickBot="1">
      <c r="A16" s="515" t="s">
        <v>521</v>
      </c>
      <c r="B16" s="254">
        <v>138.409447</v>
      </c>
      <c r="C16" s="139">
        <f>+B16*100/B17</f>
        <v>6.104811767684825</v>
      </c>
      <c r="D16" s="548">
        <v>142.315573</v>
      </c>
      <c r="E16" s="139">
        <f>D16/$D$17*100</f>
        <v>5.962158525123724</v>
      </c>
      <c r="F16" s="548">
        <v>139.95837000000037</v>
      </c>
      <c r="G16" s="139">
        <v>5.696579822575268</v>
      </c>
      <c r="H16" s="645"/>
      <c r="I16" s="303"/>
      <c r="J16" s="778"/>
      <c r="K16" s="303"/>
      <c r="M16" s="296"/>
      <c r="N16" s="296"/>
      <c r="O16" s="296"/>
      <c r="P16" s="296"/>
      <c r="Q16" s="296"/>
      <c r="R16" s="296"/>
    </row>
    <row r="17" spans="1:18" s="190" customFormat="1" ht="14.25" thickBot="1">
      <c r="A17" s="515" t="s">
        <v>34</v>
      </c>
      <c r="B17" s="547">
        <f>B5+B6+B9+B11+B14+B16</f>
        <v>2267.2189130000006</v>
      </c>
      <c r="C17" s="220">
        <f>SUM(C5:C16)-C6-C10-C12-C13-C15</f>
        <v>99.99999999999996</v>
      </c>
      <c r="D17" s="141">
        <f>D5+D6+D9+D11+D14+D16</f>
        <v>2386.9806949999997</v>
      </c>
      <c r="E17" s="220">
        <f>SUM(E5:E16)-E6-E10-E12-E13-E15</f>
        <v>100.00000000000001</v>
      </c>
      <c r="F17" s="141">
        <f>F5+F6+F9+F11+F14+F16</f>
        <v>2456.884207</v>
      </c>
      <c r="G17" s="220">
        <f>(F17/$F$17)*100</f>
        <v>100</v>
      </c>
      <c r="H17" s="645"/>
      <c r="I17" s="303"/>
      <c r="J17" s="778"/>
      <c r="K17" s="303"/>
      <c r="M17" s="296"/>
      <c r="N17" s="296"/>
      <c r="O17" s="296"/>
      <c r="P17" s="296"/>
      <c r="Q17" s="296"/>
      <c r="R17" s="296"/>
    </row>
    <row r="18" spans="1:7" ht="13.5">
      <c r="A18" s="276"/>
      <c r="B18" s="516"/>
      <c r="C18" s="516"/>
      <c r="D18" s="516"/>
      <c r="E18" s="516"/>
      <c r="G18" s="645"/>
    </row>
    <row r="19" spans="1:5" ht="10.5">
      <c r="A19" s="264" t="s">
        <v>522</v>
      </c>
      <c r="B19" s="516"/>
      <c r="C19" s="516"/>
      <c r="D19" s="516"/>
      <c r="E19" s="516"/>
    </row>
    <row r="20" spans="1:5" ht="9.75" customHeight="1">
      <c r="A20" s="309" t="s">
        <v>523</v>
      </c>
      <c r="B20" s="517"/>
      <c r="C20" s="517"/>
      <c r="D20" s="517"/>
      <c r="E20" s="517"/>
    </row>
    <row r="23" spans="1:7" ht="9.75">
      <c r="A23" s="117"/>
      <c r="B23" s="60"/>
      <c r="C23" s="578"/>
      <c r="D23" s="60"/>
      <c r="E23" s="55"/>
      <c r="F23" s="292"/>
      <c r="G23" s="292"/>
    </row>
    <row r="24" spans="1:7" ht="9.75">
      <c r="A24" s="335"/>
      <c r="B24" s="60"/>
      <c r="C24" s="578"/>
      <c r="D24" s="60"/>
      <c r="E24" s="55"/>
      <c r="F24" s="292"/>
      <c r="G24" s="292"/>
    </row>
    <row r="25" spans="1:7" ht="9.75">
      <c r="A25" s="21"/>
      <c r="B25" s="60"/>
      <c r="C25" s="578"/>
      <c r="D25" s="60"/>
      <c r="E25" s="60"/>
      <c r="F25" s="292"/>
      <c r="G25" s="292"/>
    </row>
    <row r="26" spans="1:7" ht="9.75">
      <c r="A26" s="21"/>
      <c r="B26" s="60"/>
      <c r="C26" s="578"/>
      <c r="D26" s="60"/>
      <c r="E26" s="55"/>
      <c r="F26" s="292"/>
      <c r="G26" s="292"/>
    </row>
    <row r="27" spans="1:7" ht="9.75">
      <c r="A27" s="335"/>
      <c r="B27" s="60"/>
      <c r="C27" s="578"/>
      <c r="D27" s="60"/>
      <c r="E27" s="60"/>
      <c r="F27" s="292"/>
      <c r="G27" s="292"/>
    </row>
    <row r="28" spans="1:7" ht="9.75">
      <c r="A28" s="5"/>
      <c r="B28" s="457"/>
      <c r="C28" s="578"/>
      <c r="D28" s="60"/>
      <c r="E28" s="60"/>
      <c r="F28" s="292"/>
      <c r="G28" s="292"/>
    </row>
    <row r="29" spans="1:3" ht="9.75">
      <c r="A29" s="5"/>
      <c r="C29" s="578"/>
    </row>
    <row r="30" spans="1:3" ht="9.75">
      <c r="A30" s="5"/>
      <c r="C30" s="578"/>
    </row>
    <row r="31" spans="1:3" ht="9.75">
      <c r="A31" s="52"/>
      <c r="C31" s="578"/>
    </row>
    <row r="32" spans="1:3" ht="9.75">
      <c r="A32" s="5"/>
      <c r="C32" s="578"/>
    </row>
    <row r="33" ht="9.75">
      <c r="C33" s="578"/>
    </row>
    <row r="34" ht="9.75">
      <c r="C34" s="578"/>
    </row>
    <row r="35" ht="9.75">
      <c r="C35" s="646"/>
    </row>
    <row r="36" ht="9.75">
      <c r="C36" s="679"/>
    </row>
  </sheetData>
  <sheetProtection/>
  <mergeCells count="3">
    <mergeCell ref="B3:C3"/>
    <mergeCell ref="D3:E3"/>
    <mergeCell ref="F3:G3"/>
  </mergeCells>
  <printOptions/>
  <pageMargins left="0.7" right="0.7" top="0.75" bottom="0.75" header="0.3" footer="0.3"/>
  <pageSetup horizontalDpi="600" verticalDpi="600" orientation="portrait" scale="95" r:id="rId1"/>
  <ignoredErrors>
    <ignoredError sqref="C11 C6 E17 E6" formula="1"/>
  </ignoredErrors>
</worksheet>
</file>

<file path=xl/worksheets/sheet12.xml><?xml version="1.0" encoding="utf-8"?>
<worksheet xmlns="http://schemas.openxmlformats.org/spreadsheetml/2006/main" xmlns:r="http://schemas.openxmlformats.org/officeDocument/2006/relationships">
  <sheetPr>
    <tabColor rgb="FF92D050"/>
  </sheetPr>
  <dimension ref="A1:G33"/>
  <sheetViews>
    <sheetView zoomScalePageLayoutView="0" workbookViewId="0" topLeftCell="A1">
      <selection activeCell="J22" sqref="J22"/>
    </sheetView>
  </sheetViews>
  <sheetFormatPr defaultColWidth="9.140625" defaultRowHeight="15"/>
  <cols>
    <col min="1" max="1" width="18.421875" style="5" customWidth="1"/>
    <col min="2" max="3" width="9.421875" style="5" customWidth="1"/>
    <col min="4" max="16384" width="9.140625" style="5" customWidth="1"/>
  </cols>
  <sheetData>
    <row r="1" s="77" customFormat="1" ht="12">
      <c r="A1" s="163" t="s">
        <v>370</v>
      </c>
    </row>
    <row r="2" spans="1:3" ht="10.5" thickBot="1">
      <c r="A2" s="69"/>
      <c r="B2" s="66"/>
      <c r="C2" s="66"/>
    </row>
    <row r="3" spans="1:7" ht="10.5" customHeight="1" thickBot="1">
      <c r="A3" s="13"/>
      <c r="B3" s="781" t="s">
        <v>671</v>
      </c>
      <c r="C3" s="781"/>
      <c r="D3" s="781" t="s">
        <v>673</v>
      </c>
      <c r="E3" s="781"/>
      <c r="F3" s="783" t="s">
        <v>887</v>
      </c>
      <c r="G3" s="783"/>
    </row>
    <row r="4" spans="1:7" ht="10.5" thickBot="1">
      <c r="A4" s="137"/>
      <c r="B4" s="70" t="s">
        <v>882</v>
      </c>
      <c r="C4" s="83" t="s">
        <v>2</v>
      </c>
      <c r="D4" s="466" t="s">
        <v>882</v>
      </c>
      <c r="E4" s="562" t="s">
        <v>2</v>
      </c>
      <c r="F4" s="566" t="s">
        <v>882</v>
      </c>
      <c r="G4" s="404" t="s">
        <v>2</v>
      </c>
    </row>
    <row r="5" spans="1:7" s="95" customFormat="1" ht="9">
      <c r="A5" s="296" t="s">
        <v>517</v>
      </c>
      <c r="B5" s="130">
        <f>+'A6'!B5</f>
        <v>27.406017</v>
      </c>
      <c r="C5" s="130">
        <f>+'A6'!C5</f>
        <v>1.2087944769186914</v>
      </c>
      <c r="D5" s="128">
        <f>+'A6'!D5</f>
        <v>24.010667</v>
      </c>
      <c r="E5" s="128">
        <f>+'A6'!E5</f>
        <v>1.0059011809477583</v>
      </c>
      <c r="F5" s="129">
        <f>+'A6'!F5</f>
        <v>26.161796</v>
      </c>
      <c r="G5" s="129">
        <f>+'A6'!G5</f>
        <v>1.0648363453784861</v>
      </c>
    </row>
    <row r="6" spans="1:7" s="95" customFormat="1" ht="9">
      <c r="A6" s="296" t="s">
        <v>154</v>
      </c>
      <c r="B6" s="130">
        <f>+'A6'!B6</f>
        <v>1115.789915</v>
      </c>
      <c r="C6" s="130">
        <f>+'A6'!C6</f>
        <v>49.21403524830245</v>
      </c>
      <c r="D6" s="128">
        <f>+'A6'!D6</f>
        <v>1179.8603779999999</v>
      </c>
      <c r="E6" s="128">
        <f>+'A6'!E6</f>
        <v>49.4289870241284</v>
      </c>
      <c r="F6" s="129">
        <f>+'A6'!F6</f>
        <v>1225.115481</v>
      </c>
      <c r="G6" s="129">
        <f>+'A6'!G6</f>
        <v>49.86459994775</v>
      </c>
    </row>
    <row r="7" spans="1:7" s="123" customFormat="1" ht="9">
      <c r="A7" s="544" t="s">
        <v>155</v>
      </c>
      <c r="B7" s="130">
        <f>+'A6'!B7</f>
        <v>97.98227800000001</v>
      </c>
      <c r="C7" s="130">
        <f>+'A6'!C7</f>
        <v>4.321694629406084</v>
      </c>
      <c r="D7" s="128">
        <f>+'A6'!D7</f>
        <v>104.641998</v>
      </c>
      <c r="E7" s="128">
        <f>+'A6'!E7</f>
        <v>4.383864445120701</v>
      </c>
      <c r="F7" s="129">
        <f>+'A6'!F7</f>
        <v>115.174027</v>
      </c>
      <c r="G7" s="129">
        <f>+'A6'!G7</f>
        <v>4.687808512580829</v>
      </c>
    </row>
    <row r="8" spans="1:7" s="123" customFormat="1" ht="9">
      <c r="A8" s="544" t="s">
        <v>516</v>
      </c>
      <c r="B8" s="130">
        <f>+'A6'!B8</f>
        <v>1017.807637</v>
      </c>
      <c r="C8" s="130">
        <f>+'A6'!C8</f>
        <v>44.89234061889637</v>
      </c>
      <c r="D8" s="128">
        <f>+'A6'!D8</f>
        <v>1075.2183799999998</v>
      </c>
      <c r="E8" s="128">
        <f>+'A6'!E8</f>
        <v>45.0451225790077</v>
      </c>
      <c r="F8" s="129">
        <f>+'A6'!F8</f>
        <v>1109.941454</v>
      </c>
      <c r="G8" s="129">
        <f>+'A6'!G8</f>
        <v>45.17679143516917</v>
      </c>
    </row>
    <row r="9" spans="1:7" s="95" customFormat="1" ht="9">
      <c r="A9" s="265" t="s">
        <v>157</v>
      </c>
      <c r="B9" s="130">
        <f>+'A6'!B9</f>
        <v>902.1993540000001</v>
      </c>
      <c r="C9" s="130">
        <f>+'A6'!C9</f>
        <v>39.7932175330261</v>
      </c>
      <c r="D9" s="128">
        <f>+'A6'!D9</f>
        <v>960.3349109999999</v>
      </c>
      <c r="E9" s="128">
        <f>+'A6'!E9</f>
        <v>40.232202673930715</v>
      </c>
      <c r="F9" s="129">
        <f>+'A6'!F9</f>
        <v>988.266791</v>
      </c>
      <c r="G9" s="129">
        <f>+'A6'!G9</f>
        <v>40.224394303333156</v>
      </c>
    </row>
    <row r="10" spans="1:7" s="123" customFormat="1" ht="10.5">
      <c r="A10" s="544" t="s">
        <v>524</v>
      </c>
      <c r="B10" s="130">
        <f>+'A6'!B10</f>
        <v>383.914</v>
      </c>
      <c r="C10" s="130">
        <f>+'A6'!C10</f>
        <v>16.93325676663495</v>
      </c>
      <c r="D10" s="128">
        <f>+'A6'!D10</f>
        <v>389.06</v>
      </c>
      <c r="E10" s="128">
        <f>+'A6'!E10</f>
        <v>16.299252055744002</v>
      </c>
      <c r="F10" s="129">
        <f>+'A6'!F10</f>
        <v>400.612894</v>
      </c>
      <c r="G10" s="129">
        <f>+'A6'!G10</f>
        <v>16.305729543891363</v>
      </c>
    </row>
    <row r="11" spans="1:7" s="95" customFormat="1" ht="9">
      <c r="A11" s="265" t="s">
        <v>159</v>
      </c>
      <c r="B11" s="130">
        <f>+'A6'!B11</f>
        <v>24.708576</v>
      </c>
      <c r="C11" s="130">
        <f>+'A6'!C11</f>
        <v>1.0898187139461286</v>
      </c>
      <c r="D11" s="128">
        <f>+'A6'!D11</f>
        <v>35.120236</v>
      </c>
      <c r="E11" s="128">
        <f>+'A6'!E11</f>
        <v>1.4713246769681145</v>
      </c>
      <c r="F11" s="129">
        <f>+'A6'!F11</f>
        <v>39.219777</v>
      </c>
      <c r="G11" s="129">
        <f>+'A6'!G11</f>
        <v>1.5963217512757613</v>
      </c>
    </row>
    <row r="12" spans="1:7" s="123" customFormat="1" ht="9">
      <c r="A12" s="541" t="s">
        <v>160</v>
      </c>
      <c r="B12" s="130">
        <f>+'A6'!B12</f>
        <v>2.4085760000000005</v>
      </c>
      <c r="C12" s="130">
        <f>+'A6'!C12</f>
        <v>0.10623482303316512</v>
      </c>
      <c r="D12" s="128">
        <f>+'A6'!D12</f>
        <v>9.325729</v>
      </c>
      <c r="E12" s="128">
        <f>+'A6'!E12</f>
        <v>0.39069142953416314</v>
      </c>
      <c r="F12" s="129">
        <f>+'A6'!F12</f>
        <v>11.767584</v>
      </c>
      <c r="G12" s="129">
        <f>+'A6'!G12</f>
        <v>0.478963720246666</v>
      </c>
    </row>
    <row r="13" spans="1:7" s="123" customFormat="1" ht="9">
      <c r="A13" s="541" t="s">
        <v>161</v>
      </c>
      <c r="B13" s="130">
        <f>+'A6'!B13</f>
        <v>22.3</v>
      </c>
      <c r="C13" s="130">
        <f>+'A6'!C13</f>
        <v>0.9835838909129634</v>
      </c>
      <c r="D13" s="128">
        <f>+'A6'!D13</f>
        <v>25.794506999999996</v>
      </c>
      <c r="E13" s="128">
        <f>+'A6'!E13</f>
        <v>1.0806332474339513</v>
      </c>
      <c r="F13" s="129">
        <f>+'A6'!F13</f>
        <v>27.452193</v>
      </c>
      <c r="G13" s="129">
        <f>+'A6'!G13</f>
        <v>1.1173580310290951</v>
      </c>
    </row>
    <row r="14" spans="1:7" s="95" customFormat="1" ht="9">
      <c r="A14" s="265" t="s">
        <v>162</v>
      </c>
      <c r="B14" s="130">
        <f>+'A6'!B14</f>
        <v>58.705604</v>
      </c>
      <c r="C14" s="130">
        <f>+'A6'!C14</f>
        <v>2.589322260121777</v>
      </c>
      <c r="D14" s="128">
        <f>+'A6'!D14</f>
        <v>45.33893000000001</v>
      </c>
      <c r="E14" s="128">
        <f>+'A6'!E14</f>
        <v>1.8994259189012848</v>
      </c>
      <c r="F14" s="129">
        <f>+'A6'!F14</f>
        <v>38.161992</v>
      </c>
      <c r="G14" s="129">
        <f>+'A6'!G14</f>
        <v>1.5532678296873432</v>
      </c>
    </row>
    <row r="15" spans="1:7" s="95" customFormat="1" ht="9">
      <c r="A15" s="545" t="s">
        <v>163</v>
      </c>
      <c r="B15" s="130">
        <f>+'A6'!B15</f>
        <v>18.611515</v>
      </c>
      <c r="C15" s="130">
        <f>+'A6'!C15</f>
        <v>0.8208962484073984</v>
      </c>
      <c r="D15" s="128">
        <f>+'A6'!D15</f>
        <v>7.029003</v>
      </c>
      <c r="E15" s="128">
        <f>+'A6'!E15</f>
        <v>0.2944725533274579</v>
      </c>
      <c r="F15" s="129">
        <f>+'A6'!F15</f>
        <v>2.660481</v>
      </c>
      <c r="G15" s="129">
        <f>+'A6'!G15</f>
        <v>0.10828678829958387</v>
      </c>
    </row>
    <row r="16" spans="1:7" s="95" customFormat="1" ht="11.25" thickBot="1">
      <c r="A16" s="546" t="s">
        <v>525</v>
      </c>
      <c r="B16" s="130">
        <f>+'A6'!B16</f>
        <v>138.409447</v>
      </c>
      <c r="C16" s="130">
        <f>+'A6'!C16</f>
        <v>6.104811767684825</v>
      </c>
      <c r="D16" s="128">
        <f>+'A6'!D16</f>
        <v>142.315573</v>
      </c>
      <c r="E16" s="128">
        <f>+'A6'!E16</f>
        <v>5.962158525123724</v>
      </c>
      <c r="F16" s="129">
        <f>+'A6'!F16</f>
        <v>139.95837000000037</v>
      </c>
      <c r="G16" s="129">
        <f>+'A6'!G16</f>
        <v>5.696579822575268</v>
      </c>
    </row>
    <row r="17" spans="1:7" s="95" customFormat="1" ht="9.75" thickBot="1">
      <c r="A17" s="100" t="s">
        <v>164</v>
      </c>
      <c r="B17" s="156">
        <f>+'A6'!B17</f>
        <v>2267.2189130000006</v>
      </c>
      <c r="C17" s="156">
        <f>+'A6'!C17</f>
        <v>99.99999999999996</v>
      </c>
      <c r="D17" s="220">
        <f>+'A6'!D17</f>
        <v>2386.9806949999997</v>
      </c>
      <c r="E17" s="220">
        <f>+'A6'!E17</f>
        <v>100.00000000000001</v>
      </c>
      <c r="F17" s="251">
        <f>+'A6'!F17</f>
        <v>2456.884207</v>
      </c>
      <c r="G17" s="251">
        <f>+'A6'!G17</f>
        <v>100</v>
      </c>
    </row>
    <row r="18" spans="1:3" ht="9.75">
      <c r="A18" s="15"/>
      <c r="B18" s="10"/>
      <c r="C18" s="10"/>
    </row>
    <row r="19" spans="1:3" ht="9.75" customHeight="1">
      <c r="A19" s="152" t="s">
        <v>526</v>
      </c>
      <c r="B19" s="10"/>
      <c r="C19" s="10"/>
    </row>
    <row r="20" spans="1:3" s="95" customFormat="1" ht="10.5">
      <c r="A20" s="453" t="s">
        <v>527</v>
      </c>
      <c r="B20" s="152"/>
      <c r="C20" s="152"/>
    </row>
    <row r="21" s="95" customFormat="1" ht="9"/>
    <row r="25" ht="9.75">
      <c r="A25" s="23"/>
    </row>
    <row r="26" ht="9.75">
      <c r="A26" s="23"/>
    </row>
    <row r="27" ht="9.75">
      <c r="A27" s="23"/>
    </row>
    <row r="28" ht="9.75">
      <c r="A28" s="23"/>
    </row>
    <row r="29" ht="9.75">
      <c r="A29" s="23"/>
    </row>
    <row r="30" ht="9.75">
      <c r="A30" s="23"/>
    </row>
    <row r="31" ht="9.75">
      <c r="A31" s="23"/>
    </row>
    <row r="32" ht="9.75">
      <c r="A32" s="23"/>
    </row>
    <row r="33" ht="9.75">
      <c r="A33" s="23"/>
    </row>
  </sheetData>
  <sheetProtection/>
  <mergeCells count="3">
    <mergeCell ref="B3:C3"/>
    <mergeCell ref="D3:E3"/>
    <mergeCell ref="F3:G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45"/>
  <sheetViews>
    <sheetView workbookViewId="0" topLeftCell="A1">
      <selection activeCell="K31" sqref="K31"/>
    </sheetView>
  </sheetViews>
  <sheetFormatPr defaultColWidth="9.140625" defaultRowHeight="15"/>
  <cols>
    <col min="1" max="1" width="27.28125" style="5" customWidth="1"/>
    <col min="2" max="3" width="11.421875" style="5" customWidth="1"/>
    <col min="4" max="5" width="11.421875" style="52" customWidth="1"/>
    <col min="6" max="16384" width="9.140625" style="5" customWidth="1"/>
  </cols>
  <sheetData>
    <row r="1" spans="1:10" s="77" customFormat="1" ht="12">
      <c r="A1" s="247" t="s">
        <v>399</v>
      </c>
      <c r="H1" s="746"/>
      <c r="I1" s="746"/>
      <c r="J1" s="746"/>
    </row>
    <row r="2" spans="1:5" ht="10.5" thickBot="1">
      <c r="A2" s="69"/>
      <c r="B2" s="66"/>
      <c r="C2" s="66"/>
      <c r="D2" s="334"/>
      <c r="E2" s="334"/>
    </row>
    <row r="3" spans="1:7" ht="10.5" thickBot="1">
      <c r="A3" s="62"/>
      <c r="B3" s="781" t="s">
        <v>601</v>
      </c>
      <c r="C3" s="781"/>
      <c r="D3" s="781" t="s">
        <v>663</v>
      </c>
      <c r="E3" s="781"/>
      <c r="F3" s="781" t="s">
        <v>886</v>
      </c>
      <c r="G3" s="781"/>
    </row>
    <row r="4" spans="1:7" ht="10.5" thickBot="1">
      <c r="A4" s="83"/>
      <c r="B4" s="83" t="s">
        <v>172</v>
      </c>
      <c r="C4" s="83" t="s">
        <v>2</v>
      </c>
      <c r="D4" s="84" t="s">
        <v>172</v>
      </c>
      <c r="E4" s="84" t="s">
        <v>2</v>
      </c>
      <c r="F4" s="581" t="s">
        <v>172</v>
      </c>
      <c r="G4" s="581" t="s">
        <v>2</v>
      </c>
    </row>
    <row r="5" spans="1:7" s="95" customFormat="1" ht="10.5">
      <c r="A5" s="87" t="s">
        <v>490</v>
      </c>
      <c r="B5" s="144">
        <v>706.333467</v>
      </c>
      <c r="C5" s="144">
        <f>B5*100/$B$13</f>
        <v>31.154958465895554</v>
      </c>
      <c r="D5" s="144">
        <v>752.3173909999999</v>
      </c>
      <c r="E5" s="502">
        <f aca="true" t="shared" si="0" ref="E5:E14">D5*100/$D$13</f>
        <v>31.517531439440486</v>
      </c>
      <c r="F5" s="146">
        <v>770.413956</v>
      </c>
      <c r="G5" s="502">
        <f>F5*100/$F$13</f>
        <v>31.357357168277808</v>
      </c>
    </row>
    <row r="6" spans="1:7" s="95" customFormat="1" ht="10.5">
      <c r="A6" s="87" t="s">
        <v>491</v>
      </c>
      <c r="B6" s="146">
        <v>1485.01413</v>
      </c>
      <c r="C6" s="146">
        <f>B6*100/$B$13</f>
        <v>65.50100724792361</v>
      </c>
      <c r="D6" s="146">
        <v>1617.507671</v>
      </c>
      <c r="E6" s="502">
        <f t="shared" si="0"/>
        <v>67.76375168798758</v>
      </c>
      <c r="F6" s="146">
        <v>1673.466972</v>
      </c>
      <c r="G6" s="502">
        <f aca="true" t="shared" si="1" ref="G6:G12">F6*100/$F$13</f>
        <v>68.1133839043803</v>
      </c>
    </row>
    <row r="7" spans="1:7" s="95" customFormat="1" ht="9">
      <c r="A7" s="87" t="s">
        <v>35</v>
      </c>
      <c r="B7" s="146">
        <v>9.574929000000001</v>
      </c>
      <c r="C7" s="146">
        <f aca="true" t="shared" si="2" ref="C7:C12">B7*100/$B$13</f>
        <v>0.4223309941349542</v>
      </c>
      <c r="D7" s="146">
        <v>9.629140999999999</v>
      </c>
      <c r="E7" s="502">
        <f t="shared" si="0"/>
        <v>0.4034025503503286</v>
      </c>
      <c r="F7" s="146">
        <v>7.664083</v>
      </c>
      <c r="G7" s="502">
        <f t="shared" si="1"/>
        <v>0.3119431912242333</v>
      </c>
    </row>
    <row r="8" spans="1:7" s="95" customFormat="1" ht="9">
      <c r="A8" s="87" t="s">
        <v>36</v>
      </c>
      <c r="B8" s="146">
        <v>63.680278</v>
      </c>
      <c r="C8" s="146">
        <f t="shared" si="2"/>
        <v>2.808809873632509</v>
      </c>
      <c r="D8" s="146">
        <v>4.935509</v>
      </c>
      <c r="E8" s="502">
        <f t="shared" si="0"/>
        <v>0.20676786411965514</v>
      </c>
      <c r="F8" s="146">
        <v>4.281854</v>
      </c>
      <c r="G8" s="502">
        <f t="shared" si="1"/>
        <v>0.17427984549700837</v>
      </c>
    </row>
    <row r="9" spans="1:7" s="95" customFormat="1" ht="9">
      <c r="A9" s="87" t="s">
        <v>37</v>
      </c>
      <c r="B9" s="146">
        <v>2.025327</v>
      </c>
      <c r="C9" s="146">
        <f t="shared" si="2"/>
        <v>0.0893331287739433</v>
      </c>
      <c r="D9" s="146">
        <v>0.8133319999999999</v>
      </c>
      <c r="E9" s="502">
        <f t="shared" si="0"/>
        <v>0.034073673142966075</v>
      </c>
      <c r="F9" s="773">
        <v>0.777245</v>
      </c>
      <c r="G9" s="502">
        <f t="shared" si="1"/>
        <v>0.03163539404036715</v>
      </c>
    </row>
    <row r="10" spans="1:7" s="95" customFormat="1" ht="9">
      <c r="A10" s="87" t="s">
        <v>38</v>
      </c>
      <c r="B10" s="146">
        <v>0.133895</v>
      </c>
      <c r="C10" s="146">
        <f t="shared" si="2"/>
        <v>0.005905841020826335</v>
      </c>
      <c r="D10" s="146">
        <v>1.6229080000000002</v>
      </c>
      <c r="E10" s="502">
        <f t="shared" si="0"/>
        <v>0.06798999268823162</v>
      </c>
      <c r="F10" s="146">
        <v>0.09640699999999999</v>
      </c>
      <c r="G10" s="502">
        <f t="shared" si="1"/>
        <v>0.0039239537510690654</v>
      </c>
    </row>
    <row r="11" spans="1:7" s="95" customFormat="1" ht="18.75">
      <c r="A11" s="78" t="s">
        <v>39</v>
      </c>
      <c r="B11" s="146">
        <v>0.39418600000000004</v>
      </c>
      <c r="C11" s="146">
        <f t="shared" si="2"/>
        <v>0.01738675715027036</v>
      </c>
      <c r="D11" s="146">
        <v>0.121591</v>
      </c>
      <c r="E11" s="502">
        <f t="shared" si="0"/>
        <v>0.005093924733228729</v>
      </c>
      <c r="F11" s="146">
        <v>0.141164</v>
      </c>
      <c r="G11" s="502">
        <f t="shared" si="1"/>
        <v>0.005745651325276315</v>
      </c>
    </row>
    <row r="12" spans="1:7" s="95" customFormat="1" ht="9">
      <c r="A12" s="87" t="s">
        <v>40</v>
      </c>
      <c r="B12" s="146">
        <v>0.006069</v>
      </c>
      <c r="C12" s="146">
        <f t="shared" si="2"/>
        <v>0.0002676914683550172</v>
      </c>
      <c r="D12" s="146">
        <v>0.033152</v>
      </c>
      <c r="E12" s="502">
        <f t="shared" si="0"/>
        <v>0.001388867537531551</v>
      </c>
      <c r="F12" s="146">
        <v>0.042526</v>
      </c>
      <c r="G12" s="502">
        <f t="shared" si="1"/>
        <v>0.0017308915039153082</v>
      </c>
    </row>
    <row r="13" spans="1:7" s="95" customFormat="1" ht="9">
      <c r="A13" s="148" t="s">
        <v>55</v>
      </c>
      <c r="B13" s="149">
        <f aca="true" t="shared" si="3" ref="B13:G13">SUM(B5:B12)</f>
        <v>2267.1622809999994</v>
      </c>
      <c r="C13" s="149">
        <f t="shared" si="3"/>
        <v>100.00000000000003</v>
      </c>
      <c r="D13" s="149">
        <f t="shared" si="3"/>
        <v>2386.9806949999997</v>
      </c>
      <c r="E13" s="149">
        <f t="shared" si="3"/>
        <v>100</v>
      </c>
      <c r="F13" s="149">
        <v>2456.8842070000005</v>
      </c>
      <c r="G13" s="149">
        <f t="shared" si="3"/>
        <v>99.99999999999997</v>
      </c>
    </row>
    <row r="14" spans="1:8" s="95" customFormat="1" ht="9.75" thickBot="1">
      <c r="A14" s="92" t="s">
        <v>41</v>
      </c>
      <c r="B14" s="150">
        <v>94.4</v>
      </c>
      <c r="C14" s="150">
        <f>B14*100/$B$13</f>
        <v>4.163795454393413</v>
      </c>
      <c r="D14" s="150">
        <f>+D13-D15</f>
        <v>84.44236799999953</v>
      </c>
      <c r="E14" s="503">
        <f t="shared" si="0"/>
        <v>3.5376225780493606</v>
      </c>
      <c r="F14" s="150">
        <v>80.20184800000061</v>
      </c>
      <c r="G14" s="503">
        <f>F14*100/$F$13</f>
        <v>3.2643723204982362</v>
      </c>
      <c r="H14" s="117"/>
    </row>
    <row r="15" spans="1:7" s="95" customFormat="1" ht="9.75" thickBot="1">
      <c r="A15" s="97" t="s">
        <v>42</v>
      </c>
      <c r="B15" s="151">
        <f>+B13-B14</f>
        <v>2172.7622809999993</v>
      </c>
      <c r="C15" s="151">
        <f>+C13-C14</f>
        <v>95.83620454560662</v>
      </c>
      <c r="D15" s="151">
        <v>2302.538327</v>
      </c>
      <c r="E15" s="151">
        <f>+E13-E14</f>
        <v>96.46237742195063</v>
      </c>
      <c r="F15" s="151">
        <f>F13-F14</f>
        <v>2376.682359</v>
      </c>
      <c r="G15" s="151">
        <f>+G13-G14</f>
        <v>96.73562767950173</v>
      </c>
    </row>
    <row r="16" spans="1:5" s="95" customFormat="1" ht="21" customHeight="1">
      <c r="A16" s="790" t="s">
        <v>528</v>
      </c>
      <c r="B16" s="791"/>
      <c r="C16" s="791"/>
      <c r="D16" s="791"/>
      <c r="E16" s="791"/>
    </row>
    <row r="17" spans="1:5" s="95" customFormat="1" ht="13.5" customHeight="1">
      <c r="A17" s="265" t="s">
        <v>572</v>
      </c>
      <c r="B17" s="296"/>
      <c r="C17" s="296"/>
      <c r="D17" s="296"/>
      <c r="E17" s="296"/>
    </row>
    <row r="18" spans="4:5" s="19" customFormat="1" ht="9.75">
      <c r="D18" s="335"/>
      <c r="E18" s="335"/>
    </row>
    <row r="19" spans="4:5" s="19" customFormat="1" ht="9.75">
      <c r="D19" s="51"/>
      <c r="E19" s="51"/>
    </row>
    <row r="20" spans="2:3" ht="9.75">
      <c r="B20" s="17"/>
      <c r="C20" s="17"/>
    </row>
    <row r="21" spans="2:3" ht="9.75">
      <c r="B21" s="17"/>
      <c r="C21" s="17"/>
    </row>
    <row r="22" spans="2:3" ht="9.75">
      <c r="B22" s="17"/>
      <c r="C22" s="17"/>
    </row>
    <row r="23" spans="2:3" ht="9.75">
      <c r="B23" s="21"/>
      <c r="C23" s="17"/>
    </row>
    <row r="24" spans="2:3" ht="9.75">
      <c r="B24" s="21"/>
      <c r="C24" s="17"/>
    </row>
    <row r="25" spans="2:3" ht="9.75">
      <c r="B25" s="21"/>
      <c r="C25" s="17"/>
    </row>
    <row r="26" spans="2:3" ht="9.75">
      <c r="B26" s="19"/>
      <c r="C26" s="17"/>
    </row>
    <row r="27" spans="2:3" ht="9.75">
      <c r="B27" s="19"/>
      <c r="C27" s="17"/>
    </row>
    <row r="28" spans="2:3" ht="9.75">
      <c r="B28" s="19"/>
      <c r="C28" s="17"/>
    </row>
    <row r="29" spans="2:3" ht="9.75">
      <c r="B29" s="19"/>
      <c r="C29" s="17"/>
    </row>
    <row r="30" spans="2:3" ht="9.75">
      <c r="B30" s="19"/>
      <c r="C30" s="17"/>
    </row>
    <row r="31" spans="2:3" ht="9.75">
      <c r="B31" s="19"/>
      <c r="C31" s="17"/>
    </row>
    <row r="32" spans="2:3" ht="9.75">
      <c r="B32" s="19"/>
      <c r="C32" s="17"/>
    </row>
    <row r="33" spans="2:3" ht="9.75">
      <c r="B33" s="19"/>
      <c r="C33" s="17"/>
    </row>
    <row r="34" spans="2:3" ht="9.75">
      <c r="B34" s="19"/>
      <c r="C34" s="19"/>
    </row>
    <row r="35" spans="2:3" ht="9.75">
      <c r="B35" s="19"/>
      <c r="C35" s="19"/>
    </row>
    <row r="36" spans="2:3" ht="9.75">
      <c r="B36" s="19"/>
      <c r="C36" s="19"/>
    </row>
    <row r="37" ht="9.75">
      <c r="C37" s="19"/>
    </row>
    <row r="38" spans="2:6" ht="9.75">
      <c r="B38" s="19"/>
      <c r="C38" s="19"/>
      <c r="F38" s="5" t="s">
        <v>668</v>
      </c>
    </row>
    <row r="39" spans="2:3" ht="9.75">
      <c r="B39" s="19"/>
      <c r="C39" s="19"/>
    </row>
    <row r="40" spans="2:3" ht="9.75">
      <c r="B40" s="19"/>
      <c r="C40" s="19"/>
    </row>
    <row r="41" spans="2:3" ht="9.75">
      <c r="B41" s="19"/>
      <c r="C41" s="19"/>
    </row>
    <row r="43" spans="2:3" ht="9.75">
      <c r="B43" s="19"/>
      <c r="C43" s="19"/>
    </row>
    <row r="45" spans="2:3" ht="9.75">
      <c r="B45" s="19"/>
      <c r="C45" s="19"/>
    </row>
  </sheetData>
  <sheetProtection/>
  <mergeCells count="4">
    <mergeCell ref="B3:C3"/>
    <mergeCell ref="D3:E3"/>
    <mergeCell ref="A16:E16"/>
    <mergeCell ref="F3:G3"/>
  </mergeCells>
  <printOptions/>
  <pageMargins left="0.7" right="0.7" top="0.75" bottom="0.75" header="0.3" footer="0.3"/>
  <pageSetup horizontalDpi="600" verticalDpi="600" orientation="portrait" scale="93" r:id="rId1"/>
  <ignoredErrors>
    <ignoredError sqref="C13" formula="1"/>
    <ignoredError sqref="E5:E12 E14" evalError="1"/>
    <ignoredError sqref="E13" evalError="1" formula="1"/>
  </ignoredErrors>
</worksheet>
</file>

<file path=xl/worksheets/sheet14.xml><?xml version="1.0" encoding="utf-8"?>
<worksheet xmlns="http://schemas.openxmlformats.org/spreadsheetml/2006/main" xmlns:r="http://schemas.openxmlformats.org/officeDocument/2006/relationships">
  <sheetPr>
    <tabColor rgb="FF92D050"/>
  </sheetPr>
  <dimension ref="A1:G21"/>
  <sheetViews>
    <sheetView zoomScalePageLayoutView="0" workbookViewId="0" topLeftCell="A1">
      <selection activeCell="E34" sqref="E34"/>
    </sheetView>
  </sheetViews>
  <sheetFormatPr defaultColWidth="9.140625" defaultRowHeight="15"/>
  <cols>
    <col min="1" max="1" width="28.57421875" style="5" customWidth="1"/>
    <col min="2" max="3" width="12.00390625" style="5" customWidth="1"/>
    <col min="4" max="5" width="12.00390625" style="52" customWidth="1"/>
    <col min="6" max="16384" width="9.140625" style="5" customWidth="1"/>
  </cols>
  <sheetData>
    <row r="1" spans="1:5" s="76" customFormat="1" ht="12">
      <c r="A1" s="93" t="s">
        <v>400</v>
      </c>
      <c r="D1" s="77"/>
      <c r="E1" s="77"/>
    </row>
    <row r="2" spans="1:5" ht="10.5" thickBot="1">
      <c r="A2" s="94"/>
      <c r="B2" s="66"/>
      <c r="C2" s="66"/>
      <c r="D2" s="334"/>
      <c r="E2" s="334"/>
    </row>
    <row r="3" spans="1:7" ht="10.5" thickBot="1">
      <c r="A3" s="62"/>
      <c r="B3" s="781" t="s">
        <v>671</v>
      </c>
      <c r="C3" s="781"/>
      <c r="D3" s="781" t="s">
        <v>673</v>
      </c>
      <c r="E3" s="781"/>
      <c r="F3" s="781" t="s">
        <v>887</v>
      </c>
      <c r="G3" s="781"/>
    </row>
    <row r="4" spans="1:7" ht="10.5" thickBot="1">
      <c r="A4" s="83"/>
      <c r="B4" s="83" t="s">
        <v>882</v>
      </c>
      <c r="C4" s="83" t="s">
        <v>2</v>
      </c>
      <c r="D4" s="84" t="s">
        <v>882</v>
      </c>
      <c r="E4" s="84" t="s">
        <v>2</v>
      </c>
      <c r="F4" s="581" t="s">
        <v>882</v>
      </c>
      <c r="G4" s="581" t="s">
        <v>2</v>
      </c>
    </row>
    <row r="5" spans="1:7" s="95" customFormat="1" ht="10.5">
      <c r="A5" s="87" t="s">
        <v>492</v>
      </c>
      <c r="B5" s="157">
        <f>'A7'!B5</f>
        <v>706.333467</v>
      </c>
      <c r="C5" s="157">
        <f>'A7'!C5</f>
        <v>31.154958465895554</v>
      </c>
      <c r="D5" s="157">
        <f>'A7'!D5</f>
        <v>752.3173909999999</v>
      </c>
      <c r="E5" s="157">
        <f>'A7'!E5</f>
        <v>31.517531439440486</v>
      </c>
      <c r="F5" s="743">
        <f>'A7'!F5</f>
        <v>770.413956</v>
      </c>
      <c r="G5" s="743">
        <f>'A7'!G5</f>
        <v>31.357357168277808</v>
      </c>
    </row>
    <row r="6" spans="1:7" s="95" customFormat="1" ht="10.5">
      <c r="A6" s="87" t="s">
        <v>491</v>
      </c>
      <c r="B6" s="157">
        <f>'A7'!B6</f>
        <v>1485.01413</v>
      </c>
      <c r="C6" s="157">
        <f>'A7'!C6</f>
        <v>65.50100724792361</v>
      </c>
      <c r="D6" s="157">
        <f>'A7'!D6</f>
        <v>1617.507671</v>
      </c>
      <c r="E6" s="157">
        <f>'A7'!E6</f>
        <v>67.76375168798758</v>
      </c>
      <c r="F6" s="743">
        <f>'A7'!F6</f>
        <v>1673.466972</v>
      </c>
      <c r="G6" s="743">
        <f>'A7'!G6</f>
        <v>68.1133839043803</v>
      </c>
    </row>
    <row r="7" spans="1:7" s="95" customFormat="1" ht="9">
      <c r="A7" s="87" t="s">
        <v>35</v>
      </c>
      <c r="B7" s="157">
        <f>'A7'!B7</f>
        <v>9.574929000000001</v>
      </c>
      <c r="C7" s="157">
        <f>'A7'!C7</f>
        <v>0.4223309941349542</v>
      </c>
      <c r="D7" s="157">
        <f>'A7'!D7</f>
        <v>9.629140999999999</v>
      </c>
      <c r="E7" s="157">
        <f>'A7'!E7</f>
        <v>0.4034025503503286</v>
      </c>
      <c r="F7" s="743">
        <f>'A7'!F7</f>
        <v>7.664083</v>
      </c>
      <c r="G7" s="743">
        <f>'A7'!G7</f>
        <v>0.3119431912242333</v>
      </c>
    </row>
    <row r="8" spans="1:7" s="95" customFormat="1" ht="9">
      <c r="A8" s="87" t="s">
        <v>36</v>
      </c>
      <c r="B8" s="157">
        <f>'A7'!B8</f>
        <v>63.680278</v>
      </c>
      <c r="C8" s="157">
        <f>'A7'!C8</f>
        <v>2.808809873632509</v>
      </c>
      <c r="D8" s="157">
        <f>'A7'!D8</f>
        <v>4.935509</v>
      </c>
      <c r="E8" s="157">
        <f>'A7'!E8</f>
        <v>0.20676786411965514</v>
      </c>
      <c r="F8" s="743">
        <f>'A7'!F8</f>
        <v>4.281854</v>
      </c>
      <c r="G8" s="743">
        <f>'A7'!G8</f>
        <v>0.17427984549700837</v>
      </c>
    </row>
    <row r="9" spans="1:7" s="95" customFormat="1" ht="9">
      <c r="A9" s="95" t="s">
        <v>165</v>
      </c>
      <c r="B9" s="157">
        <f>'A7'!B9</f>
        <v>2.025327</v>
      </c>
      <c r="C9" s="157">
        <f>'A7'!C9</f>
        <v>0.0893331287739433</v>
      </c>
      <c r="D9" s="157">
        <f>'A7'!D9</f>
        <v>0.8133319999999999</v>
      </c>
      <c r="E9" s="157">
        <f>'A7'!E9</f>
        <v>0.034073673142966075</v>
      </c>
      <c r="F9" s="743">
        <f>'A7'!F9</f>
        <v>0.777245</v>
      </c>
      <c r="G9" s="743">
        <f>'A7'!G9</f>
        <v>0.03163539404036715</v>
      </c>
    </row>
    <row r="10" spans="1:7" s="95" customFormat="1" ht="9">
      <c r="A10" s="154" t="s">
        <v>166</v>
      </c>
      <c r="B10" s="157">
        <f>'A7'!B10</f>
        <v>0.133895</v>
      </c>
      <c r="C10" s="157">
        <f>'A7'!C10</f>
        <v>0.005905841020826335</v>
      </c>
      <c r="D10" s="157">
        <f>'A7'!D10</f>
        <v>1.6229080000000002</v>
      </c>
      <c r="E10" s="157">
        <f>'A7'!E10</f>
        <v>0.06798999268823162</v>
      </c>
      <c r="F10" s="743">
        <f>'A7'!F10</f>
        <v>0.09640699999999999</v>
      </c>
      <c r="G10" s="743">
        <f>'A7'!G10</f>
        <v>0.0039239537510690654</v>
      </c>
    </row>
    <row r="11" spans="1:7" s="95" customFormat="1" ht="9">
      <c r="A11" s="152" t="s">
        <v>167</v>
      </c>
      <c r="B11" s="157">
        <f>'A7'!B11</f>
        <v>0.39418600000000004</v>
      </c>
      <c r="C11" s="157">
        <f>'A7'!C11</f>
        <v>0.01738675715027036</v>
      </c>
      <c r="D11" s="157">
        <f>'A7'!D11</f>
        <v>0.121591</v>
      </c>
      <c r="E11" s="157">
        <f>'A7'!E11</f>
        <v>0.005093924733228729</v>
      </c>
      <c r="F11" s="743">
        <f>'A7'!F11</f>
        <v>0.141164</v>
      </c>
      <c r="G11" s="743">
        <f>'A7'!G11</f>
        <v>0.005745651325276315</v>
      </c>
    </row>
    <row r="12" spans="1:7" s="95" customFormat="1" ht="9">
      <c r="A12" s="154" t="s">
        <v>315</v>
      </c>
      <c r="B12" s="157">
        <f>'A7'!B12</f>
        <v>0.006069</v>
      </c>
      <c r="C12" s="157">
        <f>'A7'!C12</f>
        <v>0.0002676914683550172</v>
      </c>
      <c r="D12" s="157">
        <f>'A7'!D12</f>
        <v>0.033152</v>
      </c>
      <c r="E12" s="157">
        <f>'A7'!E12</f>
        <v>0.001388867537531551</v>
      </c>
      <c r="F12" s="743">
        <f>'A7'!F12</f>
        <v>0.042526</v>
      </c>
      <c r="G12" s="743">
        <f>'A7'!G12</f>
        <v>0.0017308915039153082</v>
      </c>
    </row>
    <row r="13" spans="1:7" s="95" customFormat="1" ht="9">
      <c r="A13" s="158" t="s">
        <v>169</v>
      </c>
      <c r="B13" s="159">
        <f>'A7'!B13</f>
        <v>2267.1622809999994</v>
      </c>
      <c r="C13" s="159">
        <f>'A7'!C13</f>
        <v>100.00000000000003</v>
      </c>
      <c r="D13" s="159">
        <f>'A7'!D13</f>
        <v>2386.9806949999997</v>
      </c>
      <c r="E13" s="159">
        <f>'A7'!E13</f>
        <v>100</v>
      </c>
      <c r="F13" s="744">
        <f>'A7'!F13</f>
        <v>2456.8842070000005</v>
      </c>
      <c r="G13" s="744">
        <f>'A7'!G13</f>
        <v>99.99999999999997</v>
      </c>
    </row>
    <row r="14" spans="1:7" s="95" customFormat="1" ht="9.75" thickBot="1">
      <c r="A14" s="155" t="s">
        <v>170</v>
      </c>
      <c r="B14" s="160">
        <f>'A7'!B14</f>
        <v>94.4</v>
      </c>
      <c r="C14" s="160">
        <f>'A7'!C14</f>
        <v>4.163795454393413</v>
      </c>
      <c r="D14" s="160">
        <f>'A7'!D14</f>
        <v>84.44236799999953</v>
      </c>
      <c r="E14" s="160">
        <f>'A7'!E14</f>
        <v>3.5376225780493606</v>
      </c>
      <c r="F14" s="150">
        <f>'A7'!F14</f>
        <v>80.20184800000061</v>
      </c>
      <c r="G14" s="150">
        <f>'A7'!G14</f>
        <v>3.2643723204982362</v>
      </c>
    </row>
    <row r="15" spans="1:7" s="95" customFormat="1" ht="9.75" thickBot="1">
      <c r="A15" s="161" t="s">
        <v>171</v>
      </c>
      <c r="B15" s="119">
        <f>'A7'!B15</f>
        <v>2172.7622809999993</v>
      </c>
      <c r="C15" s="119">
        <f>'A7'!C15</f>
        <v>95.83620454560662</v>
      </c>
      <c r="D15" s="119">
        <f>'A7'!D15</f>
        <v>2302.538327</v>
      </c>
      <c r="E15" s="119">
        <f>'A7'!E15</f>
        <v>96.46237742195063</v>
      </c>
      <c r="F15" s="151">
        <f>'A7'!F15</f>
        <v>2376.682359</v>
      </c>
      <c r="G15" s="151">
        <f>'A7'!G15</f>
        <v>96.73562767950173</v>
      </c>
    </row>
    <row r="16" spans="1:5" s="95" customFormat="1" ht="22.5" customHeight="1">
      <c r="A16" s="790" t="s">
        <v>530</v>
      </c>
      <c r="B16" s="790"/>
      <c r="C16" s="790"/>
      <c r="D16" s="790"/>
      <c r="E16" s="790"/>
    </row>
    <row r="17" spans="1:5" s="95" customFormat="1" ht="10.5">
      <c r="A17" s="265" t="s">
        <v>531</v>
      </c>
      <c r="B17" s="296"/>
      <c r="C17" s="296"/>
      <c r="D17" s="296"/>
      <c r="E17" s="296"/>
    </row>
    <row r="18" spans="4:5" s="95" customFormat="1" ht="9">
      <c r="D18" s="250"/>
      <c r="E18" s="250"/>
    </row>
    <row r="19" spans="4:5" s="95" customFormat="1" ht="9">
      <c r="D19" s="250"/>
      <c r="E19" s="250"/>
    </row>
    <row r="20" ht="9.75">
      <c r="A20" s="510"/>
    </row>
    <row r="21" ht="9.75">
      <c r="A21" s="510"/>
    </row>
  </sheetData>
  <sheetProtection/>
  <mergeCells count="4">
    <mergeCell ref="B3:C3"/>
    <mergeCell ref="D3:E3"/>
    <mergeCell ref="A16:E16"/>
    <mergeCell ref="F3:G3"/>
  </mergeCells>
  <printOptions/>
  <pageMargins left="0.7" right="0.7" top="0.75" bottom="0.75" header="0.3" footer="0.3"/>
  <pageSetup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IQ52"/>
  <sheetViews>
    <sheetView zoomScale="110" zoomScaleNormal="11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H1" sqref="H1:J1"/>
    </sheetView>
  </sheetViews>
  <sheetFormatPr defaultColWidth="9.140625" defaultRowHeight="15"/>
  <cols>
    <col min="1" max="1" width="29.00390625" style="5" customWidth="1"/>
    <col min="2" max="3" width="8.8515625" style="5" customWidth="1"/>
    <col min="4" max="5" width="8.8515625" style="40" customWidth="1"/>
    <col min="6" max="7" width="8.8515625" style="5" customWidth="1"/>
    <col min="8" max="16384" width="9.140625" style="5" customWidth="1"/>
  </cols>
  <sheetData>
    <row r="1" spans="1:8" s="77" customFormat="1" ht="12">
      <c r="A1" s="247" t="s">
        <v>635</v>
      </c>
      <c r="D1" s="258"/>
      <c r="E1" s="258"/>
      <c r="F1" s="164"/>
      <c r="H1" s="746"/>
    </row>
    <row r="2" spans="1:5" ht="10.5" thickBot="1">
      <c r="A2" s="69"/>
      <c r="B2" s="66"/>
      <c r="C2" s="66"/>
      <c r="D2" s="259"/>
      <c r="E2" s="259"/>
    </row>
    <row r="3" spans="1:7" ht="12" thickBot="1">
      <c r="A3" s="62"/>
      <c r="B3" s="781" t="s">
        <v>601</v>
      </c>
      <c r="C3" s="781"/>
      <c r="D3" s="781" t="s">
        <v>900</v>
      </c>
      <c r="E3" s="781"/>
      <c r="F3" s="781" t="s">
        <v>886</v>
      </c>
      <c r="G3" s="781"/>
    </row>
    <row r="4" spans="1:7" ht="10.5" thickBot="1">
      <c r="A4" s="83"/>
      <c r="B4" s="83" t="s">
        <v>172</v>
      </c>
      <c r="C4" s="83" t="s">
        <v>2</v>
      </c>
      <c r="D4" s="581" t="s">
        <v>172</v>
      </c>
      <c r="E4" s="581" t="s">
        <v>2</v>
      </c>
      <c r="F4" s="581" t="s">
        <v>172</v>
      </c>
      <c r="G4" s="581" t="s">
        <v>2</v>
      </c>
    </row>
    <row r="5" spans="1:7" s="95" customFormat="1" ht="9">
      <c r="A5" s="87" t="s">
        <v>44</v>
      </c>
      <c r="B5" s="118">
        <v>61.343928</v>
      </c>
      <c r="C5" s="118">
        <v>2.7057581415364065</v>
      </c>
      <c r="D5" s="118">
        <v>54.467396</v>
      </c>
      <c r="E5" s="118">
        <f>D5/$D$24*100</f>
        <v>2.281853226299344</v>
      </c>
      <c r="F5" s="118">
        <v>48.181143</v>
      </c>
      <c r="G5" s="118">
        <f>F5/$F$24*100</f>
        <v>1.9610669018395457</v>
      </c>
    </row>
    <row r="6" spans="1:7" s="95" customFormat="1" ht="9">
      <c r="A6" s="87" t="s">
        <v>45</v>
      </c>
      <c r="B6" s="118">
        <v>12.822475</v>
      </c>
      <c r="C6" s="118">
        <v>0.5655737618545887</v>
      </c>
      <c r="D6" s="118">
        <v>11.744936</v>
      </c>
      <c r="E6" s="118">
        <f aca="true" t="shared" si="0" ref="E6:E23">D6/$D$24*100</f>
        <v>0.49204151607099617</v>
      </c>
      <c r="F6" s="118">
        <v>12.264525</v>
      </c>
      <c r="G6" s="118">
        <f aca="true" t="shared" si="1" ref="G6:G23">F6/$F$24*100</f>
        <v>0.49919019240128143</v>
      </c>
    </row>
    <row r="7" spans="1:7" s="95" customFormat="1" ht="9">
      <c r="A7" s="87" t="s">
        <v>46</v>
      </c>
      <c r="B7" s="118">
        <v>7.586781</v>
      </c>
      <c r="C7" s="118">
        <v>0.3346377567932024</v>
      </c>
      <c r="D7" s="118">
        <v>9.056353000000001</v>
      </c>
      <c r="E7" s="118">
        <f t="shared" si="0"/>
        <v>0.37940621048885365</v>
      </c>
      <c r="F7" s="118">
        <v>8.593448</v>
      </c>
      <c r="G7" s="118">
        <f t="shared" si="1"/>
        <v>0.34977016725151666</v>
      </c>
    </row>
    <row r="8" spans="1:7" s="95" customFormat="1" ht="9">
      <c r="A8" s="87" t="s">
        <v>47</v>
      </c>
      <c r="B8" s="118">
        <v>6.048007</v>
      </c>
      <c r="C8" s="118">
        <v>0.2667655090544443</v>
      </c>
      <c r="D8" s="118">
        <v>15.975573</v>
      </c>
      <c r="E8" s="118">
        <f t="shared" si="0"/>
        <v>0.6692795225978986</v>
      </c>
      <c r="F8" s="118">
        <v>10.02586</v>
      </c>
      <c r="G8" s="118">
        <f t="shared" si="1"/>
        <v>0.4080721415944206</v>
      </c>
    </row>
    <row r="9" spans="1:7" s="95" customFormat="1" ht="9">
      <c r="A9" s="87" t="s">
        <v>48</v>
      </c>
      <c r="B9" s="118">
        <v>60.098794000000005</v>
      </c>
      <c r="C9" s="118">
        <v>2.650837767708963</v>
      </c>
      <c r="D9" s="118">
        <v>73.85669299999999</v>
      </c>
      <c r="E9" s="118">
        <f t="shared" si="0"/>
        <v>3.0941470601210708</v>
      </c>
      <c r="F9" s="118">
        <v>54.216933</v>
      </c>
      <c r="G9" s="118">
        <f t="shared" si="1"/>
        <v>2.20673537831081</v>
      </c>
    </row>
    <row r="10" spans="1:7" s="95" customFormat="1" ht="9">
      <c r="A10" s="87" t="s">
        <v>49</v>
      </c>
      <c r="B10" s="118">
        <v>113.36685700000001</v>
      </c>
      <c r="C10" s="118">
        <v>5.0003856340621615</v>
      </c>
      <c r="D10" s="118">
        <v>79.84792200000001</v>
      </c>
      <c r="E10" s="118">
        <f t="shared" si="0"/>
        <v>3.345143183070445</v>
      </c>
      <c r="F10" s="118">
        <v>117.388339</v>
      </c>
      <c r="G10" s="118">
        <f t="shared" si="1"/>
        <v>4.77793534858275</v>
      </c>
    </row>
    <row r="11" spans="1:7" s="95" customFormat="1" ht="9">
      <c r="A11" s="87" t="s">
        <v>50</v>
      </c>
      <c r="B11" s="118">
        <v>248.20608900000002</v>
      </c>
      <c r="C11" s="118">
        <v>10.947874842489055</v>
      </c>
      <c r="D11" s="118">
        <v>266.175112</v>
      </c>
      <c r="E11" s="118">
        <f t="shared" si="0"/>
        <v>11.15112127037961</v>
      </c>
      <c r="F11" s="118">
        <v>252.540163</v>
      </c>
      <c r="G11" s="118">
        <f t="shared" si="1"/>
        <v>10.278879333445119</v>
      </c>
    </row>
    <row r="12" spans="1:7" s="95" customFormat="1" ht="9">
      <c r="A12" s="87" t="s">
        <v>51</v>
      </c>
      <c r="B12" s="118">
        <v>245.478739</v>
      </c>
      <c r="C12" s="118">
        <v>10.827576881339269</v>
      </c>
      <c r="D12" s="118">
        <v>253.104523</v>
      </c>
      <c r="E12" s="118">
        <f t="shared" si="0"/>
        <v>10.603542941515078</v>
      </c>
      <c r="F12" s="118">
        <v>270.839666</v>
      </c>
      <c r="G12" s="118">
        <f t="shared" si="1"/>
        <v>11.023704952327043</v>
      </c>
    </row>
    <row r="13" spans="1:7" s="95" customFormat="1" ht="9">
      <c r="A13" s="87" t="s">
        <v>52</v>
      </c>
      <c r="B13" s="118">
        <v>594.767253</v>
      </c>
      <c r="C13" s="118">
        <v>26.233995598129837</v>
      </c>
      <c r="D13" s="118">
        <v>610.00787</v>
      </c>
      <c r="E13" s="118">
        <f t="shared" si="0"/>
        <v>25.55562645637568</v>
      </c>
      <c r="F13" s="118">
        <v>646.363514</v>
      </c>
      <c r="G13" s="118">
        <f t="shared" si="1"/>
        <v>26.308261177243175</v>
      </c>
    </row>
    <row r="14" spans="1:7" s="95" customFormat="1" ht="9">
      <c r="A14" s="509" t="s">
        <v>606</v>
      </c>
      <c r="B14" s="118"/>
      <c r="C14" s="118"/>
      <c r="D14" s="118">
        <v>168.989621</v>
      </c>
      <c r="E14" s="118">
        <f t="shared" si="0"/>
        <v>7.079639200852441</v>
      </c>
      <c r="F14" s="118">
        <v>157.497906</v>
      </c>
      <c r="G14" s="118">
        <f t="shared" si="1"/>
        <v>6.410473295862575</v>
      </c>
    </row>
    <row r="15" spans="1:7" s="95" customFormat="1" ht="9">
      <c r="A15" s="509" t="s">
        <v>607</v>
      </c>
      <c r="B15" s="118"/>
      <c r="C15" s="118"/>
      <c r="D15" s="118">
        <v>181.583426</v>
      </c>
      <c r="E15" s="118">
        <f t="shared" si="0"/>
        <v>7.607243174624838</v>
      </c>
      <c r="F15" s="118">
        <v>194.723746</v>
      </c>
      <c r="G15" s="118">
        <f t="shared" si="1"/>
        <v>7.925637905327622</v>
      </c>
    </row>
    <row r="16" spans="1:7" s="95" customFormat="1" ht="9">
      <c r="A16" s="509" t="s">
        <v>608</v>
      </c>
      <c r="B16" s="118"/>
      <c r="C16" s="118"/>
      <c r="D16" s="118">
        <v>176.27229699999998</v>
      </c>
      <c r="E16" s="118">
        <f t="shared" si="0"/>
        <v>7.384739112856545</v>
      </c>
      <c r="F16" s="118">
        <v>196.404834</v>
      </c>
      <c r="G16" s="118">
        <f t="shared" si="1"/>
        <v>7.994061480000386</v>
      </c>
    </row>
    <row r="17" spans="1:7" s="95" customFormat="1" ht="9">
      <c r="A17" s="509" t="s">
        <v>609</v>
      </c>
      <c r="B17" s="118"/>
      <c r="C17" s="118"/>
      <c r="D17" s="118">
        <v>73.005373</v>
      </c>
      <c r="E17" s="118">
        <f t="shared" si="0"/>
        <v>3.058481920399445</v>
      </c>
      <c r="F17" s="118">
        <v>74.184778</v>
      </c>
      <c r="G17" s="118">
        <f t="shared" si="1"/>
        <v>3.019465784697438</v>
      </c>
    </row>
    <row r="18" spans="1:7" s="95" customFormat="1" ht="9">
      <c r="A18" s="509" t="s">
        <v>610</v>
      </c>
      <c r="B18" s="118"/>
      <c r="C18" s="118"/>
      <c r="D18" s="118">
        <v>49.437447</v>
      </c>
      <c r="E18" s="118">
        <f t="shared" si="0"/>
        <v>2.071128899515461</v>
      </c>
      <c r="F18" s="118">
        <v>42.180239</v>
      </c>
      <c r="G18" s="118">
        <f t="shared" si="1"/>
        <v>1.7168183539062485</v>
      </c>
    </row>
    <row r="19" spans="1:251" s="95" customFormat="1" ht="9">
      <c r="A19" s="509" t="s">
        <v>611</v>
      </c>
      <c r="B19" s="116"/>
      <c r="C19" s="116"/>
      <c r="D19" s="610">
        <v>15.839587</v>
      </c>
      <c r="E19" s="634">
        <f t="shared" si="0"/>
        <v>0.6635825347552717</v>
      </c>
      <c r="F19" s="610">
        <v>19.536582</v>
      </c>
      <c r="G19" s="118">
        <f t="shared" si="1"/>
        <v>0.7951771574882363</v>
      </c>
      <c r="IQ19" s="117">
        <f>SUM(B19:IP19)</f>
        <v>36.8349286922435</v>
      </c>
    </row>
    <row r="20" spans="1:7" s="95" customFormat="1" ht="9">
      <c r="A20" s="509" t="s">
        <v>612</v>
      </c>
      <c r="B20" s="116"/>
      <c r="C20" s="116"/>
      <c r="D20" s="610">
        <v>22.318737000000002</v>
      </c>
      <c r="E20" s="634">
        <f t="shared" si="0"/>
        <v>0.935019585485169</v>
      </c>
      <c r="F20" s="610">
        <v>19.59857</v>
      </c>
      <c r="G20" s="118">
        <f t="shared" si="1"/>
        <v>0.7977001905161416</v>
      </c>
    </row>
    <row r="21" spans="1:7" s="95" customFormat="1" ht="9">
      <c r="A21" s="87" t="s">
        <v>613</v>
      </c>
      <c r="B21" s="116"/>
      <c r="C21" s="116"/>
      <c r="D21" s="634">
        <v>312.618876</v>
      </c>
      <c r="E21" s="634">
        <f t="shared" si="0"/>
        <v>13.096833026544441</v>
      </c>
      <c r="F21" s="634">
        <v>323.383569</v>
      </c>
      <c r="G21" s="118">
        <f t="shared" si="1"/>
        <v>13.162344732349855</v>
      </c>
    </row>
    <row r="22" spans="1:7" s="95" customFormat="1" ht="9">
      <c r="A22" s="509" t="s">
        <v>53</v>
      </c>
      <c r="B22" s="634">
        <v>892.8591289999999</v>
      </c>
      <c r="C22" s="634">
        <v>39.38223286804938</v>
      </c>
      <c r="D22" s="634"/>
      <c r="E22" s="634"/>
      <c r="F22" s="118"/>
      <c r="G22" s="118">
        <f t="shared" si="1"/>
        <v>0</v>
      </c>
    </row>
    <row r="23" spans="1:7" s="95" customFormat="1" ht="9">
      <c r="A23" s="87" t="s">
        <v>54</v>
      </c>
      <c r="B23" s="634">
        <v>24.584229</v>
      </c>
      <c r="C23" s="635">
        <v>1.0843612389826982</v>
      </c>
      <c r="D23" s="634">
        <v>12.678953</v>
      </c>
      <c r="E23" s="634">
        <f t="shared" si="0"/>
        <v>0.5311711580474262</v>
      </c>
      <c r="F23" s="634">
        <v>8.960392</v>
      </c>
      <c r="G23" s="118">
        <f t="shared" si="1"/>
        <v>0.3647055068558222</v>
      </c>
    </row>
    <row r="24" spans="1:7" s="95" customFormat="1" ht="9">
      <c r="A24" s="148" t="s">
        <v>55</v>
      </c>
      <c r="B24" s="636">
        <f aca="true" t="shared" si="2" ref="B24:G24">SUM(B5:B23)</f>
        <v>2267.162281</v>
      </c>
      <c r="C24" s="636">
        <f t="shared" si="2"/>
        <v>100</v>
      </c>
      <c r="D24" s="636">
        <f t="shared" si="2"/>
        <v>2386.9806949999997</v>
      </c>
      <c r="E24" s="636">
        <f t="shared" si="2"/>
        <v>100.00000000000003</v>
      </c>
      <c r="F24" s="636">
        <f t="shared" si="2"/>
        <v>2456.8842070000005</v>
      </c>
      <c r="G24" s="636">
        <f t="shared" si="2"/>
        <v>99.99999999999997</v>
      </c>
    </row>
    <row r="25" spans="1:7" s="116" customFormat="1" ht="11.25" customHeight="1" thickBot="1">
      <c r="A25" s="92" t="s">
        <v>41</v>
      </c>
      <c r="B25" s="132">
        <v>94.39</v>
      </c>
      <c r="C25" s="637">
        <v>4.163454984720607</v>
      </c>
      <c r="D25" s="132">
        <v>84.44236799999953</v>
      </c>
      <c r="E25" s="637">
        <f>D25/$D$24*100</f>
        <v>3.5376225780493606</v>
      </c>
      <c r="F25" s="132">
        <v>80.201848</v>
      </c>
      <c r="G25" s="637">
        <f>F25/$F$24*100</f>
        <v>3.2643723204982114</v>
      </c>
    </row>
    <row r="26" spans="1:7" s="116" customFormat="1" ht="9.75" thickBot="1">
      <c r="A26" s="97" t="s">
        <v>42</v>
      </c>
      <c r="B26" s="599">
        <f>+B24-B25</f>
        <v>2172.772281</v>
      </c>
      <c r="C26" s="599">
        <f>+C24-C25</f>
        <v>95.8365450152794</v>
      </c>
      <c r="D26" s="599">
        <f>+D24-D25</f>
        <v>2302.538327</v>
      </c>
      <c r="E26" s="599">
        <f>E24-E25</f>
        <v>96.46237742195066</v>
      </c>
      <c r="F26" s="599">
        <f>+F24-F25</f>
        <v>2376.6823590000004</v>
      </c>
      <c r="G26" s="599">
        <f>G24-G25</f>
        <v>96.73562767950176</v>
      </c>
    </row>
    <row r="27" spans="1:5" s="116" customFormat="1" ht="9">
      <c r="A27" s="293"/>
      <c r="C27" s="579"/>
      <c r="D27" s="296"/>
      <c r="E27" s="303"/>
    </row>
    <row r="28" spans="1:5" s="95" customFormat="1" ht="9">
      <c r="A28" s="465" t="s">
        <v>402</v>
      </c>
      <c r="B28" s="190"/>
      <c r="C28" s="646"/>
      <c r="D28" s="456"/>
      <c r="E28" s="303"/>
    </row>
    <row r="29" spans="1:5" s="95" customFormat="1" ht="9">
      <c r="A29" s="296"/>
      <c r="B29" s="190"/>
      <c r="C29" s="646"/>
      <c r="D29" s="456"/>
      <c r="E29" s="303"/>
    </row>
    <row r="30" spans="1:7" ht="9.75">
      <c r="A30" s="792" t="s">
        <v>637</v>
      </c>
      <c r="B30" s="792"/>
      <c r="C30" s="792"/>
      <c r="D30" s="792"/>
      <c r="E30" s="792"/>
      <c r="G30" s="640"/>
    </row>
    <row r="31" spans="1:5" ht="9.75">
      <c r="A31" s="792"/>
      <c r="B31" s="792"/>
      <c r="C31" s="792"/>
      <c r="D31" s="792"/>
      <c r="E31" s="792"/>
    </row>
    <row r="32" spans="2:5" ht="9.75">
      <c r="B32" s="39"/>
      <c r="C32" s="579"/>
      <c r="D32" s="571"/>
      <c r="E32" s="571"/>
    </row>
    <row r="33" spans="3:5" ht="9.75">
      <c r="C33" s="579"/>
      <c r="E33" s="278"/>
    </row>
    <row r="34" spans="3:5" ht="9.75">
      <c r="C34" s="579"/>
      <c r="E34" s="278"/>
    </row>
    <row r="35" spans="3:5" ht="9.75">
      <c r="C35" s="579"/>
      <c r="D35" s="571"/>
      <c r="E35" s="278"/>
    </row>
    <row r="36" spans="2:6" ht="9.75">
      <c r="B36" s="21"/>
      <c r="C36" s="579"/>
      <c r="D36" s="278"/>
      <c r="E36" s="278"/>
      <c r="F36" s="21"/>
    </row>
    <row r="37" spans="2:6" ht="9.75">
      <c r="B37" s="21"/>
      <c r="C37" s="579"/>
      <c r="D37" s="278"/>
      <c r="E37" s="278"/>
      <c r="F37" s="21"/>
    </row>
    <row r="38" spans="2:6" ht="9.75">
      <c r="B38" s="38"/>
      <c r="C38" s="579"/>
      <c r="D38" s="278"/>
      <c r="E38" s="278"/>
      <c r="F38" s="21"/>
    </row>
    <row r="39" spans="2:6" ht="9.75">
      <c r="B39" s="21"/>
      <c r="C39" s="579"/>
      <c r="D39" s="278"/>
      <c r="E39" s="278"/>
      <c r="F39" s="21"/>
    </row>
    <row r="40" spans="2:6" ht="9.75">
      <c r="B40" s="21"/>
      <c r="C40" s="21"/>
      <c r="D40" s="278"/>
      <c r="E40" s="278"/>
      <c r="F40" s="21"/>
    </row>
    <row r="41" spans="2:6" ht="9.75">
      <c r="B41" s="21"/>
      <c r="C41" s="21"/>
      <c r="D41" s="278"/>
      <c r="E41" s="278"/>
      <c r="F41" s="21"/>
    </row>
    <row r="42" spans="2:6" ht="9.75">
      <c r="B42" s="21"/>
      <c r="C42" s="21"/>
      <c r="D42" s="278"/>
      <c r="E42" s="278"/>
      <c r="F42" s="21"/>
    </row>
    <row r="43" spans="2:6" ht="9.75">
      <c r="B43" s="21"/>
      <c r="C43" s="21"/>
      <c r="D43" s="278"/>
      <c r="E43" s="278"/>
      <c r="F43" s="21"/>
    </row>
    <row r="44" spans="2:6" ht="9.75">
      <c r="B44" s="21"/>
      <c r="C44" s="21"/>
      <c r="D44" s="278"/>
      <c r="E44" s="278"/>
      <c r="F44" s="21"/>
    </row>
    <row r="45" spans="2:3" ht="9.75">
      <c r="B45" s="21"/>
      <c r="C45" s="21"/>
    </row>
    <row r="46" spans="2:3" ht="9.75">
      <c r="B46" s="21"/>
      <c r="C46" s="21"/>
    </row>
    <row r="47" spans="2:3" ht="9.75">
      <c r="B47" s="21"/>
      <c r="C47" s="21"/>
    </row>
    <row r="48" spans="2:3" ht="9.75">
      <c r="B48" s="21"/>
      <c r="C48" s="21"/>
    </row>
    <row r="49" spans="2:3" ht="9.75">
      <c r="B49" s="21"/>
      <c r="C49" s="21"/>
    </row>
    <row r="50" spans="2:3" ht="9.75">
      <c r="B50" s="21"/>
      <c r="C50" s="21"/>
    </row>
    <row r="51" spans="2:3" ht="9.75">
      <c r="B51" s="21"/>
      <c r="C51" s="21"/>
    </row>
    <row r="52" spans="2:3" ht="9.75">
      <c r="B52" s="21"/>
      <c r="C52" s="21"/>
    </row>
  </sheetData>
  <sheetProtection/>
  <mergeCells count="4">
    <mergeCell ref="B3:C3"/>
    <mergeCell ref="D3:E3"/>
    <mergeCell ref="A30:E31"/>
    <mergeCell ref="F3:G3"/>
  </mergeCells>
  <printOptions/>
  <pageMargins left="0.7" right="0.7" top="0.75" bottom="0.75" header="0.3" footer="0.3"/>
  <pageSetup horizontalDpi="600" verticalDpi="600" orientation="portrait" r:id="rId1"/>
  <ignoredErrors>
    <ignoredError sqref="E24 E26:F26 G24 G26" formula="1"/>
  </ignoredErrors>
</worksheet>
</file>

<file path=xl/worksheets/sheet16.xml><?xml version="1.0" encoding="utf-8"?>
<worksheet xmlns="http://schemas.openxmlformats.org/spreadsheetml/2006/main" xmlns:r="http://schemas.openxmlformats.org/officeDocument/2006/relationships">
  <sheetPr>
    <tabColor rgb="FF92D050"/>
  </sheetPr>
  <dimension ref="A1:G39"/>
  <sheetViews>
    <sheetView zoomScalePageLayoutView="0" workbookViewId="0" topLeftCell="A1">
      <selection activeCell="H36" sqref="H36"/>
    </sheetView>
  </sheetViews>
  <sheetFormatPr defaultColWidth="9.140625" defaultRowHeight="15"/>
  <cols>
    <col min="1" max="1" width="29.00390625" style="5" customWidth="1"/>
    <col min="2" max="3" width="8.7109375" style="5" customWidth="1"/>
    <col min="4" max="5" width="8.7109375" style="52" customWidth="1"/>
    <col min="6" max="16384" width="9.140625" style="5" customWidth="1"/>
  </cols>
  <sheetData>
    <row r="1" spans="1:6" s="76" customFormat="1" ht="12">
      <c r="A1" s="75" t="s">
        <v>636</v>
      </c>
      <c r="D1" s="77"/>
      <c r="E1" s="77"/>
      <c r="F1" s="162"/>
    </row>
    <row r="2" spans="1:5" ht="10.5" thickBot="1">
      <c r="A2" s="69"/>
      <c r="B2" s="66"/>
      <c r="C2" s="66"/>
      <c r="D2" s="334"/>
      <c r="E2" s="334"/>
    </row>
    <row r="3" spans="1:7" ht="12" thickBot="1">
      <c r="A3" s="62"/>
      <c r="B3" s="781" t="s">
        <v>671</v>
      </c>
      <c r="C3" s="781"/>
      <c r="D3" s="781" t="s">
        <v>901</v>
      </c>
      <c r="E3" s="781"/>
      <c r="F3" s="747" t="s">
        <v>887</v>
      </c>
      <c r="G3" s="747"/>
    </row>
    <row r="4" spans="1:7" ht="10.5" thickBot="1">
      <c r="A4" s="83"/>
      <c r="B4" s="695" t="s">
        <v>882</v>
      </c>
      <c r="C4" s="83" t="s">
        <v>2</v>
      </c>
      <c r="D4" s="695" t="s">
        <v>882</v>
      </c>
      <c r="E4" s="84" t="s">
        <v>2</v>
      </c>
      <c r="F4" s="581" t="s">
        <v>882</v>
      </c>
      <c r="G4" s="581" t="s">
        <v>2</v>
      </c>
    </row>
    <row r="5" spans="1:7" s="95" customFormat="1" ht="9">
      <c r="A5" s="87" t="s">
        <v>173</v>
      </c>
      <c r="B5" s="88">
        <f>'А8'!B5</f>
        <v>61.343928</v>
      </c>
      <c r="C5" s="88">
        <f>'А8'!C5</f>
        <v>2.7057581415364065</v>
      </c>
      <c r="D5" s="88">
        <f>'А8'!D5</f>
        <v>54.467396</v>
      </c>
      <c r="E5" s="88">
        <f>'А8'!E5</f>
        <v>2.281853226299344</v>
      </c>
      <c r="F5" s="118">
        <f>'А8'!F5</f>
        <v>48.181143</v>
      </c>
      <c r="G5" s="118">
        <f>'А8'!G5</f>
        <v>1.9610669018395457</v>
      </c>
    </row>
    <row r="6" spans="1:7" s="95" customFormat="1" ht="9">
      <c r="A6" s="154" t="s">
        <v>270</v>
      </c>
      <c r="B6" s="88">
        <f>'А8'!B6</f>
        <v>12.822475</v>
      </c>
      <c r="C6" s="88">
        <f>'А8'!C6</f>
        <v>0.5655737618545887</v>
      </c>
      <c r="D6" s="88">
        <f>'А8'!D6</f>
        <v>11.744936</v>
      </c>
      <c r="E6" s="88">
        <f>'А8'!E6</f>
        <v>0.49204151607099617</v>
      </c>
      <c r="F6" s="118">
        <f>'А8'!F6</f>
        <v>12.264525</v>
      </c>
      <c r="G6" s="118">
        <f>'А8'!G6</f>
        <v>0.49919019240128143</v>
      </c>
    </row>
    <row r="7" spans="1:7" s="95" customFormat="1" ht="9">
      <c r="A7" s="154" t="s">
        <v>174</v>
      </c>
      <c r="B7" s="88">
        <f>'А8'!B7</f>
        <v>7.586781</v>
      </c>
      <c r="C7" s="88">
        <f>'А8'!C7</f>
        <v>0.3346377567932024</v>
      </c>
      <c r="D7" s="88">
        <f>'А8'!D7</f>
        <v>9.056353000000001</v>
      </c>
      <c r="E7" s="88">
        <f>'А8'!E7</f>
        <v>0.37940621048885365</v>
      </c>
      <c r="F7" s="118">
        <f>'А8'!F7</f>
        <v>8.593448</v>
      </c>
      <c r="G7" s="118">
        <f>'А8'!G7</f>
        <v>0.34977016725151666</v>
      </c>
    </row>
    <row r="8" spans="1:7" s="95" customFormat="1" ht="9">
      <c r="A8" s="154" t="s">
        <v>175</v>
      </c>
      <c r="B8" s="88">
        <f>'А8'!B8</f>
        <v>6.048007</v>
      </c>
      <c r="C8" s="88">
        <f>'А8'!C8</f>
        <v>0.2667655090544443</v>
      </c>
      <c r="D8" s="88">
        <f>'А8'!D8</f>
        <v>15.975573</v>
      </c>
      <c r="E8" s="88">
        <f>'А8'!E8</f>
        <v>0.6692795225978986</v>
      </c>
      <c r="F8" s="118">
        <f>'А8'!F8</f>
        <v>10.02586</v>
      </c>
      <c r="G8" s="118">
        <f>'А8'!G8</f>
        <v>0.4080721415944206</v>
      </c>
    </row>
    <row r="9" spans="1:7" s="95" customFormat="1" ht="9">
      <c r="A9" s="154" t="s">
        <v>176</v>
      </c>
      <c r="B9" s="88">
        <f>'А8'!B9</f>
        <v>60.098794000000005</v>
      </c>
      <c r="C9" s="88">
        <f>'А8'!C9</f>
        <v>2.650837767708963</v>
      </c>
      <c r="D9" s="88">
        <f>'А8'!D9</f>
        <v>73.85669299999999</v>
      </c>
      <c r="E9" s="88">
        <f>'А8'!E9</f>
        <v>3.0941470601210708</v>
      </c>
      <c r="F9" s="118">
        <f>'А8'!F9</f>
        <v>54.216933</v>
      </c>
      <c r="G9" s="118">
        <f>'А8'!G9</f>
        <v>2.20673537831081</v>
      </c>
    </row>
    <row r="10" spans="1:7" s="95" customFormat="1" ht="9">
      <c r="A10" s="154" t="s">
        <v>177</v>
      </c>
      <c r="B10" s="88">
        <f>'А8'!B10</f>
        <v>113.36685700000001</v>
      </c>
      <c r="C10" s="88">
        <f>'А8'!C10</f>
        <v>5.0003856340621615</v>
      </c>
      <c r="D10" s="88">
        <f>'А8'!D10</f>
        <v>79.84792200000001</v>
      </c>
      <c r="E10" s="88">
        <f>'А8'!E10</f>
        <v>3.345143183070445</v>
      </c>
      <c r="F10" s="118">
        <f>'А8'!F10</f>
        <v>117.388339</v>
      </c>
      <c r="G10" s="118">
        <f>'А8'!G10</f>
        <v>4.77793534858275</v>
      </c>
    </row>
    <row r="11" spans="1:7" s="95" customFormat="1" ht="9">
      <c r="A11" s="154" t="s">
        <v>178</v>
      </c>
      <c r="B11" s="88">
        <f>'А8'!B11</f>
        <v>248.20608900000002</v>
      </c>
      <c r="C11" s="88">
        <f>'А8'!C11</f>
        <v>10.947874842489055</v>
      </c>
      <c r="D11" s="88">
        <f>'А8'!D11</f>
        <v>266.175112</v>
      </c>
      <c r="E11" s="88">
        <f>'А8'!E11</f>
        <v>11.15112127037961</v>
      </c>
      <c r="F11" s="118">
        <f>'А8'!F11</f>
        <v>252.540163</v>
      </c>
      <c r="G11" s="118">
        <f>'А8'!G11</f>
        <v>10.278879333445119</v>
      </c>
    </row>
    <row r="12" spans="1:7" s="95" customFormat="1" ht="9">
      <c r="A12" s="154" t="s">
        <v>179</v>
      </c>
      <c r="B12" s="88">
        <f>'А8'!B12</f>
        <v>245.478739</v>
      </c>
      <c r="C12" s="88">
        <f>'А8'!C12</f>
        <v>10.827576881339269</v>
      </c>
      <c r="D12" s="88">
        <f>'А8'!D12</f>
        <v>253.104523</v>
      </c>
      <c r="E12" s="88">
        <f>'А8'!E12</f>
        <v>10.603542941515078</v>
      </c>
      <c r="F12" s="118">
        <f>'А8'!F12</f>
        <v>270.839666</v>
      </c>
      <c r="G12" s="118">
        <f>'А8'!G12</f>
        <v>11.023704952327043</v>
      </c>
    </row>
    <row r="13" spans="1:7" s="95" customFormat="1" ht="9">
      <c r="A13" s="154" t="s">
        <v>180</v>
      </c>
      <c r="B13" s="88">
        <f>'А8'!B13</f>
        <v>594.767253</v>
      </c>
      <c r="C13" s="88">
        <f>'А8'!C13</f>
        <v>26.233995598129837</v>
      </c>
      <c r="D13" s="88">
        <f>'А8'!D13</f>
        <v>610.00787</v>
      </c>
      <c r="E13" s="88">
        <f>'А8'!E13</f>
        <v>25.55562645637568</v>
      </c>
      <c r="F13" s="118">
        <f>'А8'!F13</f>
        <v>646.363514</v>
      </c>
      <c r="G13" s="118">
        <f>'А8'!G13</f>
        <v>26.308261177243175</v>
      </c>
    </row>
    <row r="14" spans="1:7" s="95" customFormat="1" ht="9">
      <c r="A14" s="620" t="s">
        <v>618</v>
      </c>
      <c r="B14" s="88"/>
      <c r="C14" s="88"/>
      <c r="D14" s="88">
        <f>'А8'!D14</f>
        <v>168.989621</v>
      </c>
      <c r="E14" s="88">
        <f>'А8'!E14</f>
        <v>7.079639200852441</v>
      </c>
      <c r="F14" s="118">
        <f>'А8'!F14</f>
        <v>157.497906</v>
      </c>
      <c r="G14" s="118">
        <f>'А8'!G14</f>
        <v>6.410473295862575</v>
      </c>
    </row>
    <row r="15" spans="1:7" s="95" customFormat="1" ht="9">
      <c r="A15" s="620" t="s">
        <v>619</v>
      </c>
      <c r="B15" s="88"/>
      <c r="C15" s="88"/>
      <c r="D15" s="88">
        <f>'А8'!D15</f>
        <v>181.583426</v>
      </c>
      <c r="E15" s="88">
        <f>'А8'!E15</f>
        <v>7.607243174624838</v>
      </c>
      <c r="F15" s="118">
        <f>'А8'!F15</f>
        <v>194.723746</v>
      </c>
      <c r="G15" s="118">
        <f>'А8'!G15</f>
        <v>7.925637905327622</v>
      </c>
    </row>
    <row r="16" spans="1:7" s="95" customFormat="1" ht="9">
      <c r="A16" s="620" t="s">
        <v>620</v>
      </c>
      <c r="B16" s="88"/>
      <c r="C16" s="88"/>
      <c r="D16" s="88">
        <f>'А8'!D16</f>
        <v>176.27229699999998</v>
      </c>
      <c r="E16" s="88">
        <f>'А8'!E16</f>
        <v>7.384739112856545</v>
      </c>
      <c r="F16" s="118">
        <f>'А8'!F16</f>
        <v>196.404834</v>
      </c>
      <c r="G16" s="118">
        <f>'А8'!G16</f>
        <v>7.994061480000386</v>
      </c>
    </row>
    <row r="17" spans="1:7" s="95" customFormat="1" ht="9">
      <c r="A17" s="620" t="s">
        <v>621</v>
      </c>
      <c r="B17" s="88"/>
      <c r="C17" s="88"/>
      <c r="D17" s="88">
        <f>'А8'!D17</f>
        <v>73.005373</v>
      </c>
      <c r="E17" s="88">
        <f>'А8'!E17</f>
        <v>3.058481920399445</v>
      </c>
      <c r="F17" s="118">
        <f>'А8'!F17</f>
        <v>74.184778</v>
      </c>
      <c r="G17" s="118">
        <f>'А8'!G17</f>
        <v>3.019465784697438</v>
      </c>
    </row>
    <row r="18" spans="1:7" s="95" customFormat="1" ht="9">
      <c r="A18" s="620" t="s">
        <v>622</v>
      </c>
      <c r="B18" s="88"/>
      <c r="C18" s="88"/>
      <c r="D18" s="88">
        <f>'А8'!D18</f>
        <v>49.437447</v>
      </c>
      <c r="E18" s="88">
        <f>'А8'!E18</f>
        <v>2.071128899515461</v>
      </c>
      <c r="F18" s="118">
        <f>'А8'!F18</f>
        <v>42.180239</v>
      </c>
      <c r="G18" s="118">
        <f>'А8'!G18</f>
        <v>1.7168183539062485</v>
      </c>
    </row>
    <row r="19" spans="1:7" s="95" customFormat="1" ht="15" customHeight="1">
      <c r="A19" s="620" t="s">
        <v>623</v>
      </c>
      <c r="B19" s="88"/>
      <c r="C19" s="88"/>
      <c r="D19" s="88">
        <f>'А8'!D19</f>
        <v>15.839587</v>
      </c>
      <c r="E19" s="88">
        <f>'А8'!E19</f>
        <v>0.6635825347552717</v>
      </c>
      <c r="F19" s="118">
        <f>'А8'!F19</f>
        <v>19.536582</v>
      </c>
      <c r="G19" s="118">
        <f>'А8'!G19</f>
        <v>0.7951771574882363</v>
      </c>
    </row>
    <row r="20" spans="1:7" s="95" customFormat="1" ht="9">
      <c r="A20" s="620" t="s">
        <v>624</v>
      </c>
      <c r="B20" s="88"/>
      <c r="C20" s="88"/>
      <c r="D20" s="88">
        <f>'А8'!D20</f>
        <v>22.318737000000002</v>
      </c>
      <c r="E20" s="88">
        <f>'А8'!E20</f>
        <v>0.935019585485169</v>
      </c>
      <c r="F20" s="118">
        <f>'А8'!F20</f>
        <v>19.59857</v>
      </c>
      <c r="G20" s="118">
        <f>'А8'!G20</f>
        <v>0.7977001905161416</v>
      </c>
    </row>
    <row r="21" spans="1:7" s="95" customFormat="1" ht="9">
      <c r="A21" s="620" t="s">
        <v>625</v>
      </c>
      <c r="B21" s="88"/>
      <c r="C21" s="88"/>
      <c r="D21" s="88">
        <f>'А8'!D21</f>
        <v>312.618876</v>
      </c>
      <c r="E21" s="88">
        <f>'А8'!E21</f>
        <v>13.096833026544441</v>
      </c>
      <c r="F21" s="118">
        <f>'А8'!F21</f>
        <v>323.383569</v>
      </c>
      <c r="G21" s="118">
        <f>'А8'!G21</f>
        <v>13.162344732349855</v>
      </c>
    </row>
    <row r="22" spans="1:7" s="95" customFormat="1" ht="9">
      <c r="A22" s="154" t="s">
        <v>181</v>
      </c>
      <c r="B22" s="88">
        <f>'А8'!B22</f>
        <v>892.8591289999999</v>
      </c>
      <c r="C22" s="88">
        <f>'А8'!C22</f>
        <v>39.38223286804938</v>
      </c>
      <c r="D22" s="88">
        <f>'А8'!D22</f>
        <v>0</v>
      </c>
      <c r="E22" s="88">
        <f>'А8'!E22</f>
        <v>0</v>
      </c>
      <c r="F22" s="118">
        <f>'А8'!F22</f>
        <v>0</v>
      </c>
      <c r="G22" s="118">
        <f>'А8'!G22</f>
        <v>0</v>
      </c>
    </row>
    <row r="23" spans="1:7" s="95" customFormat="1" ht="9">
      <c r="A23" s="620" t="s">
        <v>283</v>
      </c>
      <c r="B23" s="88">
        <f>'А8'!B23</f>
        <v>24.584229</v>
      </c>
      <c r="C23" s="88">
        <f>'А8'!C23</f>
        <v>1.0843612389826982</v>
      </c>
      <c r="D23" s="88">
        <f>'А8'!D23</f>
        <v>12.678953</v>
      </c>
      <c r="E23" s="88">
        <f>'А8'!E23</f>
        <v>0.5311711580474262</v>
      </c>
      <c r="F23" s="118">
        <f>'А8'!F23</f>
        <v>8.960392</v>
      </c>
      <c r="G23" s="118">
        <f>'А8'!G23</f>
        <v>0.3647055068558222</v>
      </c>
    </row>
    <row r="24" spans="1:7" s="95" customFormat="1" ht="9">
      <c r="A24" s="158" t="s">
        <v>284</v>
      </c>
      <c r="B24" s="624">
        <f>'А8'!B24</f>
        <v>2267.162281</v>
      </c>
      <c r="C24" s="624">
        <f>'А8'!C24</f>
        <v>100</v>
      </c>
      <c r="D24" s="624">
        <f>'А8'!D24</f>
        <v>2386.9806949999997</v>
      </c>
      <c r="E24" s="624">
        <f>'А8'!E24</f>
        <v>100.00000000000003</v>
      </c>
      <c r="F24" s="745">
        <f>'А8'!F24</f>
        <v>2456.8842070000005</v>
      </c>
      <c r="G24" s="745">
        <f>'А8'!G24</f>
        <v>99.99999999999997</v>
      </c>
    </row>
    <row r="25" spans="1:7" ht="10.5" thickBot="1">
      <c r="A25" s="155" t="s">
        <v>170</v>
      </c>
      <c r="B25" s="88">
        <f>'А8'!B25</f>
        <v>94.39</v>
      </c>
      <c r="C25" s="88">
        <f>'А8'!C25</f>
        <v>4.163454984720607</v>
      </c>
      <c r="D25" s="88">
        <f>'А8'!D25</f>
        <v>84.44236799999953</v>
      </c>
      <c r="E25" s="88">
        <f>'А8'!E25</f>
        <v>3.5376225780493606</v>
      </c>
      <c r="F25" s="118">
        <f>'А8'!F25</f>
        <v>80.201848</v>
      </c>
      <c r="G25" s="118">
        <f>'А8'!G25</f>
        <v>3.2643723204982114</v>
      </c>
    </row>
    <row r="26" spans="1:7" ht="10.5" thickBot="1">
      <c r="A26" s="161" t="s">
        <v>285</v>
      </c>
      <c r="B26" s="599">
        <f>'А8'!B26</f>
        <v>2172.772281</v>
      </c>
      <c r="C26" s="599">
        <f>'А8'!C26</f>
        <v>95.8365450152794</v>
      </c>
      <c r="D26" s="599">
        <f>'А8'!D26</f>
        <v>2302.538327</v>
      </c>
      <c r="E26" s="599">
        <f>'А8'!E26</f>
        <v>96.46237742195066</v>
      </c>
      <c r="F26" s="599">
        <f>'А8'!F26</f>
        <v>2376.6823590000004</v>
      </c>
      <c r="G26" s="599">
        <f>'А8'!G26</f>
        <v>96.73562767950176</v>
      </c>
    </row>
    <row r="28" spans="1:5" ht="9.75">
      <c r="A28" s="465" t="s">
        <v>626</v>
      </c>
      <c r="B28" s="95"/>
      <c r="C28" s="579"/>
      <c r="D28" s="456"/>
      <c r="E28" s="115"/>
    </row>
    <row r="29" spans="1:5" ht="9.75">
      <c r="A29" s="116"/>
      <c r="B29" s="95"/>
      <c r="C29" s="579"/>
      <c r="D29" s="337"/>
      <c r="E29" s="115"/>
    </row>
    <row r="30" spans="1:5" ht="9.75">
      <c r="A30" s="793" t="s">
        <v>627</v>
      </c>
      <c r="B30" s="794"/>
      <c r="C30" s="794"/>
      <c r="D30" s="794"/>
      <c r="E30" s="794"/>
    </row>
    <row r="31" spans="1:5" ht="9.75">
      <c r="A31" s="794"/>
      <c r="B31" s="794"/>
      <c r="C31" s="794"/>
      <c r="D31" s="794"/>
      <c r="E31" s="794"/>
    </row>
    <row r="34" spans="2:5" ht="9.75">
      <c r="B34" s="21"/>
      <c r="C34" s="21"/>
      <c r="D34" s="21"/>
      <c r="E34" s="21"/>
    </row>
    <row r="35" spans="2:5" ht="9.75">
      <c r="B35" s="21"/>
      <c r="C35" s="21"/>
      <c r="D35" s="21"/>
      <c r="E35" s="21"/>
    </row>
    <row r="36" spans="2:5" ht="9.75">
      <c r="B36" s="21"/>
      <c r="C36" s="21"/>
      <c r="D36" s="21"/>
      <c r="E36" s="21"/>
    </row>
    <row r="37" spans="2:5" ht="9.75">
      <c r="B37" s="21"/>
      <c r="C37" s="21"/>
      <c r="D37" s="21"/>
      <c r="E37" s="21"/>
    </row>
    <row r="38" spans="2:5" ht="9.75">
      <c r="B38" s="21"/>
      <c r="C38" s="21"/>
      <c r="D38" s="21"/>
      <c r="E38" s="21"/>
    </row>
    <row r="39" spans="1:5" ht="14.25">
      <c r="A39"/>
      <c r="B39" s="21"/>
      <c r="C39" s="21"/>
      <c r="D39" s="21"/>
      <c r="E39" s="21"/>
    </row>
  </sheetData>
  <sheetProtection/>
  <mergeCells count="4">
    <mergeCell ref="B3:C3"/>
    <mergeCell ref="D3:E3"/>
    <mergeCell ref="A30:E3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45"/>
  <sheetViews>
    <sheetView zoomScale="120" zoomScaleNormal="120" zoomScalePageLayoutView="0" workbookViewId="0" topLeftCell="A1">
      <pane xSplit="1" ySplit="4" topLeftCell="D5" activePane="bottomRight" state="frozen"/>
      <selection pane="topLeft" activeCell="A1" sqref="A1"/>
      <selection pane="topRight" activeCell="B1" sqref="B1"/>
      <selection pane="bottomLeft" activeCell="A5" sqref="A5"/>
      <selection pane="bottomRight" activeCell="H28" sqref="H28"/>
    </sheetView>
  </sheetViews>
  <sheetFormatPr defaultColWidth="9.140625" defaultRowHeight="15"/>
  <cols>
    <col min="1" max="1" width="29.00390625" style="5" customWidth="1"/>
    <col min="2" max="2" width="10.57421875" style="5" customWidth="1"/>
    <col min="3" max="5" width="8.7109375" style="5" customWidth="1"/>
    <col min="6" max="15" width="8.7109375" style="52" customWidth="1"/>
    <col min="16" max="16384" width="9.140625" style="5" customWidth="1"/>
  </cols>
  <sheetData>
    <row r="1" s="77" customFormat="1" ht="12">
      <c r="A1" s="247" t="s">
        <v>647</v>
      </c>
    </row>
    <row r="2" spans="1:15" ht="10.5" thickBot="1">
      <c r="A2" s="69"/>
      <c r="B2" s="66"/>
      <c r="C2" s="66"/>
      <c r="D2" s="66"/>
      <c r="E2" s="66"/>
      <c r="F2" s="334"/>
      <c r="G2" s="334"/>
      <c r="H2" s="334"/>
      <c r="I2" s="334"/>
      <c r="J2" s="334"/>
      <c r="K2" s="334"/>
      <c r="L2" s="334"/>
      <c r="M2" s="334"/>
      <c r="N2" s="334"/>
      <c r="O2" s="334"/>
    </row>
    <row r="3" spans="1:17" ht="10.5" thickBot="1">
      <c r="A3" s="666"/>
      <c r="B3" s="781" t="s">
        <v>615</v>
      </c>
      <c r="C3" s="781"/>
      <c r="D3" s="781" t="s">
        <v>676</v>
      </c>
      <c r="E3" s="781"/>
      <c r="F3" s="781" t="s">
        <v>669</v>
      </c>
      <c r="G3" s="781"/>
      <c r="H3" s="781" t="s">
        <v>601</v>
      </c>
      <c r="I3" s="781"/>
      <c r="J3" s="781" t="s">
        <v>605</v>
      </c>
      <c r="K3" s="781"/>
      <c r="L3" s="747" t="s">
        <v>645</v>
      </c>
      <c r="M3" s="747"/>
      <c r="N3" s="781" t="s">
        <v>663</v>
      </c>
      <c r="O3" s="781"/>
      <c r="P3" s="781" t="s">
        <v>886</v>
      </c>
      <c r="Q3" s="781"/>
    </row>
    <row r="4" spans="1:17" ht="10.5" thickBot="1">
      <c r="A4" s="667"/>
      <c r="B4" s="667" t="s">
        <v>43</v>
      </c>
      <c r="C4" s="667" t="s">
        <v>2</v>
      </c>
      <c r="D4" s="695" t="s">
        <v>172</v>
      </c>
      <c r="E4" s="667" t="s">
        <v>2</v>
      </c>
      <c r="F4" s="695" t="s">
        <v>172</v>
      </c>
      <c r="G4" s="581" t="s">
        <v>2</v>
      </c>
      <c r="H4" s="695" t="s">
        <v>172</v>
      </c>
      <c r="I4" s="581" t="s">
        <v>2</v>
      </c>
      <c r="J4" s="695" t="s">
        <v>172</v>
      </c>
      <c r="K4" s="581" t="s">
        <v>2</v>
      </c>
      <c r="L4" s="695" t="s">
        <v>172</v>
      </c>
      <c r="M4" s="581" t="s">
        <v>2</v>
      </c>
      <c r="N4" s="695" t="s">
        <v>172</v>
      </c>
      <c r="O4" s="581" t="s">
        <v>2</v>
      </c>
      <c r="P4" s="581" t="s">
        <v>172</v>
      </c>
      <c r="Q4" s="581" t="s">
        <v>2</v>
      </c>
    </row>
    <row r="5" spans="1:17" s="95" customFormat="1" ht="9">
      <c r="A5" s="509" t="s">
        <v>648</v>
      </c>
      <c r="B5" s="118"/>
      <c r="C5" s="118"/>
      <c r="D5" s="118"/>
      <c r="E5" s="118"/>
      <c r="F5" s="118"/>
      <c r="G5" s="118"/>
      <c r="H5" s="118"/>
      <c r="I5" s="118"/>
      <c r="J5" s="118"/>
      <c r="K5" s="118"/>
      <c r="L5" s="118"/>
      <c r="M5" s="118"/>
      <c r="N5" s="118"/>
      <c r="O5" s="118"/>
      <c r="P5" s="118"/>
      <c r="Q5" s="118"/>
    </row>
    <row r="6" spans="1:17" s="95" customFormat="1" ht="9">
      <c r="A6" s="668" t="s">
        <v>649</v>
      </c>
      <c r="B6" s="118">
        <v>1448.3170209999998</v>
      </c>
      <c r="C6" s="118">
        <v>70.42199305500075</v>
      </c>
      <c r="D6" s="118">
        <v>1819.7953870000001</v>
      </c>
      <c r="E6" s="118">
        <v>85.81920571595121</v>
      </c>
      <c r="F6" s="118">
        <v>1894.765467</v>
      </c>
      <c r="G6" s="118">
        <v>86.98889212174116</v>
      </c>
      <c r="H6" s="118">
        <v>1995.799663</v>
      </c>
      <c r="I6" s="118">
        <v>88.03073691397569</v>
      </c>
      <c r="J6" s="118">
        <v>2003.3047</v>
      </c>
      <c r="K6" s="118">
        <v>88.18541405316432</v>
      </c>
      <c r="L6" s="118">
        <v>2077.144702</v>
      </c>
      <c r="M6" s="118">
        <v>89.24741570175324</v>
      </c>
      <c r="N6" s="118">
        <v>2139.05252</v>
      </c>
      <c r="O6" s="118">
        <v>89.61331461459517</v>
      </c>
      <c r="P6" s="118">
        <v>2209.123567</v>
      </c>
      <c r="Q6" s="775">
        <v>89.91565661523259</v>
      </c>
    </row>
    <row r="7" spans="1:17" s="95" customFormat="1" ht="9">
      <c r="A7" s="668" t="s">
        <v>650</v>
      </c>
      <c r="B7" s="118">
        <v>137.39310500000002</v>
      </c>
      <c r="C7" s="118">
        <v>6.680509961440957</v>
      </c>
      <c r="D7" s="118">
        <v>124.31205899999999</v>
      </c>
      <c r="E7" s="118">
        <v>5.862396531228521</v>
      </c>
      <c r="F7" s="118">
        <v>128.566921</v>
      </c>
      <c r="G7" s="118">
        <v>5.902521560624061</v>
      </c>
      <c r="H7" s="118">
        <v>139.997582</v>
      </c>
      <c r="I7" s="118">
        <v>6.17501372412785</v>
      </c>
      <c r="J7" s="118">
        <v>151.691</v>
      </c>
      <c r="K7" s="118">
        <v>6.677433364549361</v>
      </c>
      <c r="L7" s="118">
        <v>135.051391</v>
      </c>
      <c r="M7" s="118">
        <v>5.802671148558728</v>
      </c>
      <c r="N7" s="118">
        <v>143.013164</v>
      </c>
      <c r="O7" s="118">
        <v>5.991383353018698</v>
      </c>
      <c r="P7" s="118">
        <v>150.66691</v>
      </c>
      <c r="Q7" s="118">
        <v>6.1324383774672535</v>
      </c>
    </row>
    <row r="8" spans="1:17" s="95" customFormat="1" ht="9">
      <c r="A8" s="668" t="s">
        <v>651</v>
      </c>
      <c r="B8" s="118">
        <v>175.52730400000002</v>
      </c>
      <c r="C8" s="118">
        <v>8.53472161413686</v>
      </c>
      <c r="D8" s="118">
        <v>148.537748</v>
      </c>
      <c r="E8" s="118">
        <v>7.004848810618576</v>
      </c>
      <c r="F8" s="118">
        <v>122.836354</v>
      </c>
      <c r="G8" s="118">
        <v>5.639430595941934</v>
      </c>
      <c r="H8" s="118">
        <v>115.938698</v>
      </c>
      <c r="I8" s="118">
        <v>5.1138244038208756</v>
      </c>
      <c r="J8" s="118">
        <v>112.0812</v>
      </c>
      <c r="K8" s="118">
        <v>4.933811131963859</v>
      </c>
      <c r="L8" s="118">
        <v>106.66062</v>
      </c>
      <c r="M8" s="118">
        <v>4.582822122590252</v>
      </c>
      <c r="N8" s="118">
        <v>96.493211</v>
      </c>
      <c r="O8" s="118">
        <v>4.0424797402896475</v>
      </c>
      <c r="P8" s="118">
        <v>89.828883</v>
      </c>
      <c r="Q8" s="118">
        <v>3.656211503336836</v>
      </c>
    </row>
    <row r="9" spans="1:17" s="95" customFormat="1" ht="9.75" thickBot="1">
      <c r="A9" s="668" t="s">
        <v>652</v>
      </c>
      <c r="B9" s="118">
        <v>5.053452</v>
      </c>
      <c r="C9" s="118">
        <v>0.24571565236598825</v>
      </c>
      <c r="D9" s="118">
        <v>4.126681</v>
      </c>
      <c r="E9" s="118">
        <v>0.19460895889341392</v>
      </c>
      <c r="F9" s="118">
        <v>3.7516909999999997</v>
      </c>
      <c r="G9" s="118">
        <v>0.17224054868903052</v>
      </c>
      <c r="H9" s="118">
        <v>3.392403</v>
      </c>
      <c r="I9" s="118">
        <v>0.14963212066600184</v>
      </c>
      <c r="J9" s="118">
        <v>3.606</v>
      </c>
      <c r="K9" s="118">
        <v>0.15873601408498192</v>
      </c>
      <c r="L9" s="118">
        <v>7.612915</v>
      </c>
      <c r="M9" s="118">
        <v>0.32709949819717127</v>
      </c>
      <c r="N9" s="118">
        <v>7.528593000000001</v>
      </c>
      <c r="O9" s="118">
        <v>0.3154023413666528</v>
      </c>
      <c r="P9" s="713">
        <v>5.816695</v>
      </c>
      <c r="Q9" s="713">
        <v>0.23675088078743958</v>
      </c>
    </row>
    <row r="10" spans="1:16" s="116" customFormat="1" ht="11.25" customHeight="1">
      <c r="A10" s="293"/>
      <c r="B10" s="293"/>
      <c r="C10" s="293"/>
      <c r="D10" s="293"/>
      <c r="E10" s="293"/>
      <c r="F10" s="669"/>
      <c r="G10" s="669"/>
      <c r="H10" s="669"/>
      <c r="I10" s="669"/>
      <c r="J10" s="669"/>
      <c r="K10" s="669"/>
      <c r="L10" s="669"/>
      <c r="M10" s="669"/>
      <c r="N10" s="669"/>
      <c r="O10" s="669"/>
      <c r="P10" s="448"/>
    </row>
    <row r="11" spans="1:15" s="116" customFormat="1" ht="9">
      <c r="A11" s="670"/>
      <c r="B11" s="670"/>
      <c r="C11" s="670"/>
      <c r="D11" s="670"/>
      <c r="E11" s="670"/>
      <c r="F11" s="671"/>
      <c r="G11" s="671"/>
      <c r="H11" s="671"/>
      <c r="I11" s="671"/>
      <c r="J11" s="671"/>
      <c r="K11" s="671"/>
      <c r="L11" s="671"/>
      <c r="M11" s="671"/>
      <c r="N11" s="671"/>
      <c r="O11" s="671"/>
    </row>
    <row r="12" spans="3:15" s="116" customFormat="1" ht="9">
      <c r="C12" s="579"/>
      <c r="F12" s="336"/>
      <c r="G12" s="638"/>
      <c r="H12" s="336"/>
      <c r="I12" s="638"/>
      <c r="J12" s="336"/>
      <c r="K12" s="638"/>
      <c r="L12" s="336"/>
      <c r="M12" s="638"/>
      <c r="N12" s="336"/>
      <c r="O12" s="638"/>
    </row>
    <row r="13" spans="2:17" s="95" customFormat="1" ht="9">
      <c r="B13" s="145"/>
      <c r="C13" s="579"/>
      <c r="D13" s="326"/>
      <c r="E13" s="115"/>
      <c r="F13" s="456"/>
      <c r="G13" s="115"/>
      <c r="H13" s="456"/>
      <c r="I13" s="115"/>
      <c r="J13" s="456"/>
      <c r="K13" s="115"/>
      <c r="L13" s="456"/>
      <c r="M13" s="115"/>
      <c r="N13" s="456"/>
      <c r="O13" s="115"/>
      <c r="P13" s="117"/>
      <c r="Q13" s="761"/>
    </row>
    <row r="14" spans="2:17" s="95" customFormat="1" ht="9">
      <c r="B14" s="145"/>
      <c r="C14" s="579"/>
      <c r="D14" s="115"/>
      <c r="E14" s="115"/>
      <c r="F14" s="337"/>
      <c r="G14" s="115"/>
      <c r="H14" s="337"/>
      <c r="I14" s="115"/>
      <c r="J14" s="337"/>
      <c r="K14" s="115"/>
      <c r="L14" s="337"/>
      <c r="M14" s="115"/>
      <c r="N14" s="337"/>
      <c r="O14" s="115"/>
      <c r="P14" s="117"/>
      <c r="Q14" s="117"/>
    </row>
    <row r="15" spans="2:17" ht="9.75">
      <c r="B15" s="20"/>
      <c r="C15" s="579"/>
      <c r="D15" s="684"/>
      <c r="E15" s="684"/>
      <c r="F15" s="337"/>
      <c r="G15" s="685"/>
      <c r="H15" s="337"/>
      <c r="I15" s="685"/>
      <c r="J15" s="673"/>
      <c r="K15" s="333"/>
      <c r="L15" s="673"/>
      <c r="M15" s="333"/>
      <c r="N15" s="673"/>
      <c r="O15" s="333"/>
      <c r="P15" s="21"/>
      <c r="Q15" s="21"/>
    </row>
    <row r="16" spans="2:17" ht="9.75">
      <c r="B16" s="20"/>
      <c r="C16" s="579"/>
      <c r="D16" s="684"/>
      <c r="E16" s="684"/>
      <c r="F16" s="337"/>
      <c r="G16" s="684"/>
      <c r="H16" s="337"/>
      <c r="I16" s="684"/>
      <c r="J16" s="673"/>
      <c r="K16" s="672"/>
      <c r="L16" s="673"/>
      <c r="M16" s="672"/>
      <c r="N16" s="673"/>
      <c r="O16" s="672"/>
      <c r="P16" s="21"/>
      <c r="Q16" s="21"/>
    </row>
    <row r="17" spans="2:15" ht="9.75">
      <c r="B17" s="39"/>
      <c r="C17" s="579"/>
      <c r="D17" s="147"/>
      <c r="E17" s="147"/>
      <c r="F17" s="685"/>
      <c r="G17" s="685"/>
      <c r="H17" s="685"/>
      <c r="I17" s="685"/>
      <c r="J17" s="333"/>
      <c r="K17" s="333"/>
      <c r="L17" s="333"/>
      <c r="M17" s="333"/>
      <c r="N17" s="333"/>
      <c r="O17" s="333"/>
    </row>
    <row r="18" spans="2:14" ht="9.75">
      <c r="B18" s="19"/>
      <c r="C18" s="145"/>
      <c r="D18" s="579"/>
      <c r="E18" s="579"/>
      <c r="F18" s="145"/>
      <c r="G18" s="145"/>
      <c r="H18" s="145"/>
      <c r="I18" s="686"/>
      <c r="J18" s="5"/>
      <c r="L18" s="5"/>
      <c r="N18" s="5"/>
    </row>
    <row r="19" spans="1:14" ht="12.75">
      <c r="A19" s="674"/>
      <c r="B19" s="674"/>
      <c r="C19" s="687"/>
      <c r="D19" s="687"/>
      <c r="E19" s="687"/>
      <c r="F19" s="687"/>
      <c r="G19" s="687"/>
      <c r="H19" s="687"/>
      <c r="I19" s="686"/>
      <c r="J19" s="674"/>
      <c r="L19" s="674"/>
      <c r="N19" s="674"/>
    </row>
    <row r="20" spans="1:15" ht="12.75">
      <c r="A20" s="674"/>
      <c r="B20" s="675"/>
      <c r="C20" s="688"/>
      <c r="D20" s="688"/>
      <c r="E20" s="688"/>
      <c r="F20" s="688"/>
      <c r="G20" s="688"/>
      <c r="H20" s="688"/>
      <c r="I20" s="685"/>
      <c r="J20" s="675"/>
      <c r="K20" s="333"/>
      <c r="L20" s="675"/>
      <c r="M20" s="333"/>
      <c r="N20" s="675"/>
      <c r="O20" s="333"/>
    </row>
    <row r="21" spans="1:15" ht="12.75">
      <c r="A21" s="674"/>
      <c r="B21" s="675"/>
      <c r="C21" s="688"/>
      <c r="D21" s="688"/>
      <c r="E21" s="688"/>
      <c r="F21" s="688"/>
      <c r="G21" s="688"/>
      <c r="H21" s="688"/>
      <c r="I21" s="340"/>
      <c r="J21" s="675"/>
      <c r="K21" s="335"/>
      <c r="L21" s="675"/>
      <c r="M21" s="335"/>
      <c r="N21" s="675"/>
      <c r="O21" s="335"/>
    </row>
    <row r="22" spans="1:15" ht="12.75">
      <c r="A22" s="674"/>
      <c r="B22" s="675"/>
      <c r="C22" s="675"/>
      <c r="D22" s="675"/>
      <c r="E22" s="675"/>
      <c r="F22" s="675"/>
      <c r="G22" s="675"/>
      <c r="H22" s="675"/>
      <c r="I22" s="335"/>
      <c r="J22" s="675"/>
      <c r="K22" s="335"/>
      <c r="L22" s="675"/>
      <c r="M22" s="335"/>
      <c r="N22" s="675"/>
      <c r="O22" s="335"/>
    </row>
    <row r="23" spans="1:15" ht="12.75">
      <c r="A23" s="674"/>
      <c r="B23" s="675"/>
      <c r="C23" s="675"/>
      <c r="D23" s="675"/>
      <c r="E23" s="675"/>
      <c r="F23" s="675"/>
      <c r="G23" s="675"/>
      <c r="H23" s="675"/>
      <c r="I23" s="675"/>
      <c r="J23" s="675"/>
      <c r="K23" s="335"/>
      <c r="L23" s="675"/>
      <c r="M23" s="335"/>
      <c r="N23" s="675"/>
      <c r="O23" s="335"/>
    </row>
    <row r="24" spans="1:15" ht="12.75">
      <c r="A24" s="674"/>
      <c r="B24" s="675"/>
      <c r="C24" s="675"/>
      <c r="D24" s="675"/>
      <c r="E24" s="675"/>
      <c r="F24" s="675"/>
      <c r="G24" s="675"/>
      <c r="H24" s="675"/>
      <c r="I24" s="675"/>
      <c r="J24" s="675"/>
      <c r="K24" s="335"/>
      <c r="L24" s="675"/>
      <c r="M24" s="335"/>
      <c r="N24" s="675"/>
      <c r="O24" s="335"/>
    </row>
    <row r="25" spans="1:15" ht="12.75">
      <c r="A25" s="674"/>
      <c r="B25" s="675"/>
      <c r="C25" s="675"/>
      <c r="D25" s="675"/>
      <c r="E25" s="675"/>
      <c r="F25" s="675"/>
      <c r="G25" s="675"/>
      <c r="H25" s="675"/>
      <c r="I25" s="675"/>
      <c r="J25" s="675"/>
      <c r="K25" s="335"/>
      <c r="L25" s="675"/>
      <c r="M25" s="335"/>
      <c r="N25" s="675"/>
      <c r="O25" s="335"/>
    </row>
    <row r="26" spans="1:15" ht="12.75">
      <c r="A26" s="674"/>
      <c r="B26" s="675"/>
      <c r="C26" s="675"/>
      <c r="D26" s="675"/>
      <c r="E26" s="675"/>
      <c r="F26" s="675"/>
      <c r="G26" s="675"/>
      <c r="H26" s="675"/>
      <c r="I26" s="675"/>
      <c r="J26" s="675"/>
      <c r="K26" s="335"/>
      <c r="L26" s="675"/>
      <c r="M26" s="335"/>
      <c r="N26" s="675"/>
      <c r="O26" s="712"/>
    </row>
    <row r="27" spans="2:15" ht="12.75">
      <c r="B27" s="21"/>
      <c r="C27" s="675"/>
      <c r="D27" s="675"/>
      <c r="E27" s="675"/>
      <c r="F27" s="675"/>
      <c r="G27" s="675"/>
      <c r="H27" s="675"/>
      <c r="I27" s="675"/>
      <c r="J27" s="21"/>
      <c r="K27" s="335"/>
      <c r="L27" s="21"/>
      <c r="M27" s="335"/>
      <c r="N27" s="21"/>
      <c r="O27" s="335"/>
    </row>
    <row r="28" spans="2:15" ht="12.75">
      <c r="B28" s="21"/>
      <c r="C28" s="675"/>
      <c r="D28" s="675"/>
      <c r="E28" s="675"/>
      <c r="F28" s="675"/>
      <c r="G28" s="675"/>
      <c r="H28" s="675"/>
      <c r="I28" s="675"/>
      <c r="J28" s="335"/>
      <c r="K28" s="335"/>
      <c r="L28" s="335"/>
      <c r="M28" s="335"/>
      <c r="N28" s="335"/>
      <c r="O28" s="335"/>
    </row>
    <row r="29" spans="2:15" ht="12.75">
      <c r="B29" s="21"/>
      <c r="C29" s="675"/>
      <c r="D29" s="675"/>
      <c r="E29" s="675"/>
      <c r="F29" s="675"/>
      <c r="G29" s="675"/>
      <c r="H29" s="675"/>
      <c r="I29" s="335"/>
      <c r="J29" s="335"/>
      <c r="K29" s="335"/>
      <c r="L29" s="335"/>
      <c r="M29" s="335"/>
      <c r="N29" s="335"/>
      <c r="O29" s="335"/>
    </row>
    <row r="30" spans="2:8" ht="12.75">
      <c r="B30" s="21"/>
      <c r="C30" s="675"/>
      <c r="D30" s="675"/>
      <c r="E30" s="675"/>
      <c r="F30" s="675"/>
      <c r="G30" s="675"/>
      <c r="H30" s="675"/>
    </row>
    <row r="31" spans="2:5" ht="9.75">
      <c r="B31" s="21"/>
      <c r="C31" s="21"/>
      <c r="D31" s="21"/>
      <c r="E31" s="21"/>
    </row>
    <row r="32" spans="2:5" ht="9.75">
      <c r="B32" s="21"/>
      <c r="C32" s="21"/>
      <c r="D32" s="21"/>
      <c r="E32" s="21"/>
    </row>
    <row r="33" spans="2:5" ht="9.75">
      <c r="B33" s="21"/>
      <c r="C33" s="21"/>
      <c r="D33" s="21"/>
      <c r="E33" s="21"/>
    </row>
    <row r="34" spans="2:5" ht="9.75">
      <c r="B34" s="21"/>
      <c r="C34" s="21"/>
      <c r="D34" s="21"/>
      <c r="E34" s="21"/>
    </row>
    <row r="35" spans="2:5" ht="9.75">
      <c r="B35" s="21"/>
      <c r="C35" s="21"/>
      <c r="D35" s="21"/>
      <c r="E35" s="21"/>
    </row>
    <row r="36" spans="2:5" ht="9.75">
      <c r="B36" s="21"/>
      <c r="C36" s="21"/>
      <c r="D36" s="21"/>
      <c r="E36" s="21"/>
    </row>
    <row r="37" spans="2:5" ht="9.75">
      <c r="B37" s="21"/>
      <c r="C37" s="21"/>
      <c r="D37" s="21"/>
      <c r="E37" s="21"/>
    </row>
    <row r="38" spans="2:5" ht="9.75">
      <c r="B38" s="21"/>
      <c r="C38" s="21"/>
      <c r="D38" s="21"/>
      <c r="E38" s="21"/>
    </row>
    <row r="39" spans="2:4" ht="9.75">
      <c r="B39" s="21"/>
      <c r="C39" s="21"/>
      <c r="D39" s="21"/>
    </row>
    <row r="40" spans="2:4" ht="9.75">
      <c r="B40" s="21"/>
      <c r="C40" s="21"/>
      <c r="D40" s="21"/>
    </row>
    <row r="41" spans="2:4" ht="9.75">
      <c r="B41" s="21"/>
      <c r="C41" s="21"/>
      <c r="D41" s="21"/>
    </row>
    <row r="42" spans="2:4" ht="9.75">
      <c r="B42" s="21"/>
      <c r="C42" s="21"/>
      <c r="D42" s="21"/>
    </row>
    <row r="43" spans="2:4" ht="9.75">
      <c r="B43" s="21"/>
      <c r="C43" s="21"/>
      <c r="D43" s="21"/>
    </row>
    <row r="44" spans="2:4" ht="9.75">
      <c r="B44" s="21"/>
      <c r="C44" s="21"/>
      <c r="D44" s="21"/>
    </row>
    <row r="45" spans="2:4" ht="9.75">
      <c r="B45" s="21"/>
      <c r="C45" s="21"/>
      <c r="D45" s="21"/>
    </row>
  </sheetData>
  <sheetProtection/>
  <mergeCells count="8">
    <mergeCell ref="P3:Q3"/>
    <mergeCell ref="N3:O3"/>
    <mergeCell ref="B3:C3"/>
    <mergeCell ref="D3:E3"/>
    <mergeCell ref="F3:G3"/>
    <mergeCell ref="H3:I3"/>
    <mergeCell ref="J3:K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1:Q45"/>
  <sheetViews>
    <sheetView zoomScale="120" zoomScaleNormal="120" zoomScalePageLayoutView="0" workbookViewId="0" topLeftCell="A1">
      <pane xSplit="1" ySplit="4" topLeftCell="D5" activePane="bottomRight" state="frozen"/>
      <selection pane="topLeft" activeCell="A1" sqref="A1"/>
      <selection pane="topRight" activeCell="B1" sqref="B1"/>
      <selection pane="bottomLeft" activeCell="A5" sqref="A5"/>
      <selection pane="bottomRight" activeCell="R1" sqref="R1:S16384"/>
    </sheetView>
  </sheetViews>
  <sheetFormatPr defaultColWidth="9.140625" defaultRowHeight="15"/>
  <cols>
    <col min="1" max="1" width="29.00390625" style="5" customWidth="1"/>
    <col min="2" max="2" width="10.57421875" style="5" customWidth="1"/>
    <col min="3" max="5" width="8.7109375" style="5" customWidth="1"/>
    <col min="6" max="15" width="8.7109375" style="52" customWidth="1"/>
    <col min="16" max="16384" width="9.140625" style="5" customWidth="1"/>
  </cols>
  <sheetData>
    <row r="1" s="77" customFormat="1" ht="12">
      <c r="A1" s="247" t="s">
        <v>653</v>
      </c>
    </row>
    <row r="2" spans="1:15" ht="10.5" thickBot="1">
      <c r="A2" s="69"/>
      <c r="B2" s="66"/>
      <c r="C2" s="66"/>
      <c r="D2" s="66"/>
      <c r="E2" s="66"/>
      <c r="F2" s="334"/>
      <c r="G2" s="334"/>
      <c r="H2" s="334"/>
      <c r="I2" s="334"/>
      <c r="J2" s="334"/>
      <c r="K2" s="334"/>
      <c r="L2" s="334"/>
      <c r="M2" s="334"/>
      <c r="N2" s="334"/>
      <c r="O2" s="334"/>
    </row>
    <row r="3" spans="1:17" ht="10.5" thickBot="1">
      <c r="A3" s="666"/>
      <c r="B3" s="781" t="s">
        <v>674</v>
      </c>
      <c r="C3" s="795"/>
      <c r="D3" s="781" t="s">
        <v>675</v>
      </c>
      <c r="E3" s="795"/>
      <c r="F3" s="781" t="s">
        <v>677</v>
      </c>
      <c r="G3" s="795"/>
      <c r="H3" s="781" t="s">
        <v>671</v>
      </c>
      <c r="I3" s="795"/>
      <c r="J3" s="781" t="s">
        <v>678</v>
      </c>
      <c r="K3" s="795"/>
      <c r="L3" s="781" t="s">
        <v>672</v>
      </c>
      <c r="M3" s="795"/>
      <c r="N3" s="781" t="s">
        <v>673</v>
      </c>
      <c r="O3" s="795"/>
      <c r="P3" s="781" t="s">
        <v>887</v>
      </c>
      <c r="Q3" s="795"/>
    </row>
    <row r="4" spans="1:17" ht="10.5" thickBot="1">
      <c r="A4" s="667"/>
      <c r="B4" s="667" t="s">
        <v>883</v>
      </c>
      <c r="C4" s="667" t="s">
        <v>2</v>
      </c>
      <c r="D4" s="695" t="s">
        <v>883</v>
      </c>
      <c r="E4" s="667" t="s">
        <v>2</v>
      </c>
      <c r="F4" s="695" t="s">
        <v>883</v>
      </c>
      <c r="G4" s="581" t="s">
        <v>2</v>
      </c>
      <c r="H4" s="695" t="s">
        <v>883</v>
      </c>
      <c r="I4" s="581" t="s">
        <v>2</v>
      </c>
      <c r="J4" s="695" t="s">
        <v>883</v>
      </c>
      <c r="K4" s="581" t="s">
        <v>2</v>
      </c>
      <c r="L4" s="695" t="s">
        <v>883</v>
      </c>
      <c r="M4" s="581" t="s">
        <v>2</v>
      </c>
      <c r="N4" s="695" t="s">
        <v>883</v>
      </c>
      <c r="O4" s="581" t="s">
        <v>2</v>
      </c>
      <c r="P4" s="581" t="s">
        <v>883</v>
      </c>
      <c r="Q4" s="581" t="s">
        <v>2</v>
      </c>
    </row>
    <row r="5" spans="1:17" s="95" customFormat="1" ht="9">
      <c r="A5" s="509" t="s">
        <v>654</v>
      </c>
      <c r="B5" s="118"/>
      <c r="C5" s="118"/>
      <c r="D5" s="118"/>
      <c r="E5" s="118"/>
      <c r="F5" s="118"/>
      <c r="G5" s="118"/>
      <c r="H5" s="118"/>
      <c r="I5" s="118"/>
      <c r="J5" s="118"/>
      <c r="K5" s="118"/>
      <c r="L5" s="118"/>
      <c r="M5" s="118"/>
      <c r="N5" s="118"/>
      <c r="O5" s="118"/>
      <c r="P5" s="379"/>
      <c r="Q5" s="379"/>
    </row>
    <row r="6" spans="1:17" s="95" customFormat="1" ht="9">
      <c r="A6" s="668" t="s">
        <v>655</v>
      </c>
      <c r="B6" s="118">
        <f>+'А8.1 '!B6</f>
        <v>1448.3170209999998</v>
      </c>
      <c r="C6" s="118">
        <f>+'А8.1 '!C6</f>
        <v>70.42199305500075</v>
      </c>
      <c r="D6" s="118">
        <f>+'А8.1 '!D6</f>
        <v>1819.7953870000001</v>
      </c>
      <c r="E6" s="118">
        <f>+'А8.1 '!E6</f>
        <v>85.81920571595121</v>
      </c>
      <c r="F6" s="118">
        <f>+'А8.1 '!F6</f>
        <v>1894.765467</v>
      </c>
      <c r="G6" s="118">
        <f>+'А8.1 '!G6</f>
        <v>86.98889212174116</v>
      </c>
      <c r="H6" s="118">
        <f>+'А8.1 '!H6</f>
        <v>1995.799663</v>
      </c>
      <c r="I6" s="118">
        <f>+'А8.1 '!I6</f>
        <v>88.03073691397569</v>
      </c>
      <c r="J6" s="118">
        <f>+'А8.1 '!J6</f>
        <v>2003.3047</v>
      </c>
      <c r="K6" s="118">
        <f>+'А8.1 '!K6</f>
        <v>88.18541405316432</v>
      </c>
      <c r="L6" s="118">
        <f>+'А8.1 '!L6</f>
        <v>2077.144702</v>
      </c>
      <c r="M6" s="118">
        <f>+'А8.1 '!M6</f>
        <v>89.24741570175324</v>
      </c>
      <c r="N6" s="118">
        <f>+'А8.1 '!N6</f>
        <v>2139.05252</v>
      </c>
      <c r="O6" s="118">
        <f>+'А8.1 '!O6</f>
        <v>89.61331461459517</v>
      </c>
      <c r="P6" s="379">
        <f>+'А8.1 '!P6</f>
        <v>2209.123567</v>
      </c>
      <c r="Q6" s="379">
        <f>+'А8.1 '!Q6</f>
        <v>89.91565661523259</v>
      </c>
    </row>
    <row r="7" spans="1:17" s="95" customFormat="1" ht="9">
      <c r="A7" s="668" t="s">
        <v>656</v>
      </c>
      <c r="B7" s="118">
        <f>+'А8.1 '!B7</f>
        <v>137.39310500000002</v>
      </c>
      <c r="C7" s="118">
        <f>+'А8.1 '!C7</f>
        <v>6.680509961440957</v>
      </c>
      <c r="D7" s="118">
        <f>+'А8.1 '!D7</f>
        <v>124.31205899999999</v>
      </c>
      <c r="E7" s="118">
        <f>+'А8.1 '!E7</f>
        <v>5.862396531228521</v>
      </c>
      <c r="F7" s="118">
        <f>+'А8.1 '!F7</f>
        <v>128.566921</v>
      </c>
      <c r="G7" s="118">
        <f>+'А8.1 '!G7</f>
        <v>5.902521560624061</v>
      </c>
      <c r="H7" s="118">
        <f>+'А8.1 '!H7</f>
        <v>139.997582</v>
      </c>
      <c r="I7" s="118">
        <f>+'А8.1 '!I7</f>
        <v>6.17501372412785</v>
      </c>
      <c r="J7" s="118">
        <f>+'А8.1 '!J7</f>
        <v>151.691</v>
      </c>
      <c r="K7" s="118">
        <f>+'А8.1 '!K7</f>
        <v>6.677433364549361</v>
      </c>
      <c r="L7" s="118">
        <f>+'А8.1 '!L7</f>
        <v>135.051391</v>
      </c>
      <c r="M7" s="118">
        <f>+'А8.1 '!M7</f>
        <v>5.802671148558728</v>
      </c>
      <c r="N7" s="118">
        <f>+'А8.1 '!N7</f>
        <v>143.013164</v>
      </c>
      <c r="O7" s="118">
        <f>+'А8.1 '!O7</f>
        <v>5.991383353018698</v>
      </c>
      <c r="P7" s="379">
        <f>+'А8.1 '!P7</f>
        <v>150.66691</v>
      </c>
      <c r="Q7" s="379">
        <f>+'А8.1 '!Q7</f>
        <v>6.1324383774672535</v>
      </c>
    </row>
    <row r="8" spans="1:17" s="95" customFormat="1" ht="9">
      <c r="A8" s="668" t="s">
        <v>657</v>
      </c>
      <c r="B8" s="118">
        <f>+'А8.1 '!B8</f>
        <v>175.52730400000002</v>
      </c>
      <c r="C8" s="118">
        <f>+'А8.1 '!C8</f>
        <v>8.53472161413686</v>
      </c>
      <c r="D8" s="118">
        <f>+'А8.1 '!D8</f>
        <v>148.537748</v>
      </c>
      <c r="E8" s="118">
        <f>+'А8.1 '!E8</f>
        <v>7.004848810618576</v>
      </c>
      <c r="F8" s="118">
        <f>+'А8.1 '!F8</f>
        <v>122.836354</v>
      </c>
      <c r="G8" s="118">
        <f>+'А8.1 '!G8</f>
        <v>5.639430595941934</v>
      </c>
      <c r="H8" s="118">
        <f>+'А8.1 '!H8</f>
        <v>115.938698</v>
      </c>
      <c r="I8" s="118">
        <f>+'А8.1 '!I8</f>
        <v>5.1138244038208756</v>
      </c>
      <c r="J8" s="118">
        <f>+'А8.1 '!J8</f>
        <v>112.0812</v>
      </c>
      <c r="K8" s="118">
        <f>+'А8.1 '!K8</f>
        <v>4.933811131963859</v>
      </c>
      <c r="L8" s="118">
        <f>+'А8.1 '!L8</f>
        <v>106.66062</v>
      </c>
      <c r="M8" s="118">
        <f>+'А8.1 '!M8</f>
        <v>4.582822122590252</v>
      </c>
      <c r="N8" s="118">
        <f>+'А8.1 '!N8</f>
        <v>96.493211</v>
      </c>
      <c r="O8" s="118">
        <f>+'А8.1 '!O8</f>
        <v>4.0424797402896475</v>
      </c>
      <c r="P8" s="379">
        <f>+'А8.1 '!P8</f>
        <v>89.828883</v>
      </c>
      <c r="Q8" s="379">
        <f>+'А8.1 '!Q8</f>
        <v>3.656211503336836</v>
      </c>
    </row>
    <row r="9" spans="1:17" s="95" customFormat="1" ht="9.75" thickBot="1">
      <c r="A9" s="668" t="s">
        <v>658</v>
      </c>
      <c r="B9" s="118">
        <f>+'А8.1 '!B9</f>
        <v>5.053452</v>
      </c>
      <c r="C9" s="118">
        <f>+'А8.1 '!C9</f>
        <v>0.24571565236598825</v>
      </c>
      <c r="D9" s="118">
        <f>+'А8.1 '!D9</f>
        <v>4.126681</v>
      </c>
      <c r="E9" s="118">
        <f>+'А8.1 '!E9</f>
        <v>0.19460895889341392</v>
      </c>
      <c r="F9" s="118">
        <f>+'А8.1 '!F9</f>
        <v>3.7516909999999997</v>
      </c>
      <c r="G9" s="118">
        <f>+'А8.1 '!G9</f>
        <v>0.17224054868903052</v>
      </c>
      <c r="H9" s="118">
        <f>+'А8.1 '!H9</f>
        <v>3.392403</v>
      </c>
      <c r="I9" s="118">
        <f>+'А8.1 '!I9</f>
        <v>0.14963212066600184</v>
      </c>
      <c r="J9" s="118">
        <f>+'А8.1 '!J9</f>
        <v>3.606</v>
      </c>
      <c r="K9" s="118">
        <f>+'А8.1 '!K9</f>
        <v>0.15873601408498192</v>
      </c>
      <c r="L9" s="118">
        <f>+'А8.1 '!L9</f>
        <v>7.612915</v>
      </c>
      <c r="M9" s="118">
        <f>+'А8.1 '!M9</f>
        <v>0.32709949819717127</v>
      </c>
      <c r="N9" s="118">
        <f>+'А8.1 '!N9</f>
        <v>7.528593000000001</v>
      </c>
      <c r="O9" s="118">
        <f>+'А8.1 '!O9</f>
        <v>0.3154023413666528</v>
      </c>
      <c r="P9" s="713">
        <f>+'А8.1 '!P9</f>
        <v>5.816695</v>
      </c>
      <c r="Q9" s="713">
        <f>+'А8.1 '!Q9</f>
        <v>0.23675088078743958</v>
      </c>
    </row>
    <row r="10" spans="1:15" s="116" customFormat="1" ht="11.25" customHeight="1">
      <c r="A10" s="293"/>
      <c r="B10" s="293"/>
      <c r="C10" s="293"/>
      <c r="D10" s="293"/>
      <c r="E10" s="293"/>
      <c r="F10" s="669"/>
      <c r="G10" s="669"/>
      <c r="H10" s="669"/>
      <c r="I10" s="669"/>
      <c r="J10" s="669"/>
      <c r="K10" s="669"/>
      <c r="L10" s="669"/>
      <c r="M10" s="669"/>
      <c r="N10" s="669"/>
      <c r="O10" s="669"/>
    </row>
    <row r="11" spans="1:15" s="116" customFormat="1" ht="9">
      <c r="A11" s="670"/>
      <c r="B11" s="670"/>
      <c r="C11" s="670"/>
      <c r="D11" s="670"/>
      <c r="E11" s="670"/>
      <c r="F11" s="671"/>
      <c r="G11" s="671"/>
      <c r="H11" s="671"/>
      <c r="I11" s="671"/>
      <c r="J11" s="671"/>
      <c r="K11" s="671"/>
      <c r="L11" s="671"/>
      <c r="M11" s="671"/>
      <c r="N11" s="671"/>
      <c r="O11" s="671"/>
    </row>
    <row r="12" spans="3:15" s="116" customFormat="1" ht="9">
      <c r="C12" s="579"/>
      <c r="F12" s="336"/>
      <c r="G12" s="638"/>
      <c r="H12" s="336"/>
      <c r="I12" s="638"/>
      <c r="J12" s="336"/>
      <c r="K12" s="638"/>
      <c r="L12" s="336"/>
      <c r="M12" s="638"/>
      <c r="N12" s="336"/>
      <c r="O12" s="638"/>
    </row>
    <row r="13" spans="2:15" s="95" customFormat="1" ht="9">
      <c r="B13" s="145"/>
      <c r="C13" s="579"/>
      <c r="D13" s="326"/>
      <c r="E13" s="115"/>
      <c r="F13" s="456"/>
      <c r="G13" s="115"/>
      <c r="H13" s="456"/>
      <c r="I13" s="115"/>
      <c r="J13" s="456"/>
      <c r="K13" s="115"/>
      <c r="L13" s="456"/>
      <c r="M13" s="115"/>
      <c r="N13" s="456"/>
      <c r="O13" s="115"/>
    </row>
    <row r="14" spans="2:15" s="95" customFormat="1" ht="9">
      <c r="B14" s="145"/>
      <c r="C14" s="579"/>
      <c r="D14" s="115"/>
      <c r="E14" s="115"/>
      <c r="F14" s="337"/>
      <c r="G14" s="115"/>
      <c r="H14" s="337"/>
      <c r="I14" s="115"/>
      <c r="J14" s="337"/>
      <c r="K14" s="115"/>
      <c r="L14" s="337"/>
      <c r="M14" s="115"/>
      <c r="N14" s="337"/>
      <c r="O14" s="115"/>
    </row>
    <row r="15" spans="2:15" ht="9.75">
      <c r="B15" s="20"/>
      <c r="C15" s="579"/>
      <c r="D15" s="672"/>
      <c r="E15" s="672"/>
      <c r="F15" s="673"/>
      <c r="G15" s="333"/>
      <c r="H15" s="673"/>
      <c r="I15" s="333"/>
      <c r="J15" s="673"/>
      <c r="K15" s="333"/>
      <c r="L15" s="673"/>
      <c r="M15" s="333"/>
      <c r="N15" s="673"/>
      <c r="O15" s="333"/>
    </row>
    <row r="16" spans="2:15" ht="9.75">
      <c r="B16" s="20"/>
      <c r="C16" s="579"/>
      <c r="D16" s="672"/>
      <c r="E16" s="672"/>
      <c r="F16" s="673"/>
      <c r="G16" s="672"/>
      <c r="H16" s="673"/>
      <c r="I16" s="672"/>
      <c r="J16" s="673"/>
      <c r="K16" s="672"/>
      <c r="L16" s="673"/>
      <c r="M16" s="672"/>
      <c r="N16" s="673"/>
      <c r="O16" s="672"/>
    </row>
    <row r="17" spans="2:15" ht="9.75">
      <c r="B17" s="39"/>
      <c r="C17" s="579"/>
      <c r="D17" s="20"/>
      <c r="E17" s="20"/>
      <c r="F17" s="333"/>
      <c r="G17" s="333"/>
      <c r="H17" s="333"/>
      <c r="I17" s="333"/>
      <c r="J17" s="333"/>
      <c r="K17" s="333"/>
      <c r="L17" s="333"/>
      <c r="M17" s="333"/>
      <c r="N17" s="333"/>
      <c r="O17" s="333"/>
    </row>
    <row r="18" spans="2:14" ht="9.75">
      <c r="B18" s="19"/>
      <c r="C18" s="19"/>
      <c r="D18" s="579"/>
      <c r="E18" s="579"/>
      <c r="F18" s="19"/>
      <c r="G18" s="19"/>
      <c r="H18" s="5"/>
      <c r="J18" s="5"/>
      <c r="L18" s="5"/>
      <c r="N18" s="5"/>
    </row>
    <row r="19" spans="1:14" ht="12.75">
      <c r="A19" s="674"/>
      <c r="B19" s="674"/>
      <c r="C19" s="674"/>
      <c r="D19" s="674"/>
      <c r="E19" s="674"/>
      <c r="F19" s="674"/>
      <c r="G19" s="674"/>
      <c r="H19" s="674"/>
      <c r="J19" s="674"/>
      <c r="L19" s="674"/>
      <c r="N19" s="674"/>
    </row>
    <row r="20" spans="1:15" ht="12.75">
      <c r="A20" s="674"/>
      <c r="B20" s="675"/>
      <c r="C20" s="675"/>
      <c r="D20" s="675"/>
      <c r="E20" s="675"/>
      <c r="F20" s="675"/>
      <c r="G20" s="675"/>
      <c r="H20" s="675"/>
      <c r="I20" s="333"/>
      <c r="J20" s="675"/>
      <c r="K20" s="333"/>
      <c r="L20" s="675"/>
      <c r="M20" s="333"/>
      <c r="N20" s="675"/>
      <c r="O20" s="333"/>
    </row>
    <row r="21" spans="1:15" ht="12.75">
      <c r="A21" s="674"/>
      <c r="B21" s="675"/>
      <c r="C21" s="675"/>
      <c r="D21" s="675"/>
      <c r="E21" s="675"/>
      <c r="F21" s="675"/>
      <c r="G21" s="675"/>
      <c r="H21" s="675"/>
      <c r="I21" s="335"/>
      <c r="J21" s="675"/>
      <c r="K21" s="335"/>
      <c r="L21" s="675"/>
      <c r="M21" s="335"/>
      <c r="N21" s="675"/>
      <c r="O21" s="335"/>
    </row>
    <row r="22" spans="1:15" ht="12.75">
      <c r="A22" s="674"/>
      <c r="B22" s="675"/>
      <c r="C22" s="675"/>
      <c r="D22" s="675"/>
      <c r="E22" s="675"/>
      <c r="F22" s="675"/>
      <c r="G22" s="675"/>
      <c r="H22" s="675"/>
      <c r="I22" s="335"/>
      <c r="J22" s="675"/>
      <c r="K22" s="335"/>
      <c r="L22" s="675"/>
      <c r="M22" s="335"/>
      <c r="N22" s="675"/>
      <c r="O22" s="335"/>
    </row>
    <row r="23" spans="1:15" ht="12.75">
      <c r="A23" s="674"/>
      <c r="B23" s="675"/>
      <c r="C23" s="675"/>
      <c r="D23" s="675"/>
      <c r="E23" s="675"/>
      <c r="F23" s="675"/>
      <c r="G23" s="675"/>
      <c r="H23" s="675"/>
      <c r="I23" s="335"/>
      <c r="J23" s="675"/>
      <c r="K23" s="335"/>
      <c r="L23" s="675"/>
      <c r="M23" s="335"/>
      <c r="N23" s="675"/>
      <c r="O23" s="335"/>
    </row>
    <row r="24" spans="1:15" ht="12.75">
      <c r="A24" s="674"/>
      <c r="B24" s="675"/>
      <c r="C24" s="675"/>
      <c r="D24" s="675"/>
      <c r="E24" s="675"/>
      <c r="F24" s="675"/>
      <c r="G24" s="675"/>
      <c r="H24" s="675"/>
      <c r="I24" s="335"/>
      <c r="J24" s="675"/>
      <c r="K24" s="335"/>
      <c r="L24" s="675"/>
      <c r="M24" s="335"/>
      <c r="N24" s="675"/>
      <c r="O24" s="335"/>
    </row>
    <row r="25" spans="1:15" ht="12.75">
      <c r="A25" s="674"/>
      <c r="B25" s="675"/>
      <c r="C25" s="675"/>
      <c r="D25" s="675"/>
      <c r="E25" s="675"/>
      <c r="F25" s="675"/>
      <c r="G25" s="675"/>
      <c r="H25" s="675"/>
      <c r="I25" s="335"/>
      <c r="J25" s="675"/>
      <c r="K25" s="335"/>
      <c r="L25" s="675"/>
      <c r="M25" s="335"/>
      <c r="N25" s="675"/>
      <c r="O25" s="335"/>
    </row>
    <row r="26" spans="1:15" ht="12.75">
      <c r="A26" s="674"/>
      <c r="B26" s="675"/>
      <c r="C26" s="675"/>
      <c r="D26" s="675"/>
      <c r="E26" s="675"/>
      <c r="F26" s="675"/>
      <c r="G26" s="675"/>
      <c r="H26" s="675"/>
      <c r="I26" s="335"/>
      <c r="J26" s="675"/>
      <c r="K26" s="335"/>
      <c r="L26" s="675"/>
      <c r="M26" s="335"/>
      <c r="N26" s="675"/>
      <c r="O26" s="335"/>
    </row>
    <row r="27" spans="2:15" ht="9.75">
      <c r="B27" s="21"/>
      <c r="C27" s="21"/>
      <c r="D27" s="21"/>
      <c r="E27" s="21"/>
      <c r="F27" s="21"/>
      <c r="G27" s="21"/>
      <c r="H27" s="21"/>
      <c r="I27" s="335"/>
      <c r="J27" s="21"/>
      <c r="K27" s="335"/>
      <c r="L27" s="21"/>
      <c r="M27" s="335"/>
      <c r="N27" s="21"/>
      <c r="O27" s="335"/>
    </row>
    <row r="28" spans="2:15" ht="9.75">
      <c r="B28" s="21"/>
      <c r="C28" s="21"/>
      <c r="D28" s="21"/>
      <c r="E28" s="21"/>
      <c r="F28" s="21"/>
      <c r="G28" s="21"/>
      <c r="H28" s="335"/>
      <c r="I28" s="335"/>
      <c r="J28" s="335"/>
      <c r="K28" s="335"/>
      <c r="L28" s="335"/>
      <c r="M28" s="335"/>
      <c r="N28" s="335"/>
      <c r="O28" s="335"/>
    </row>
    <row r="29" spans="2:15" ht="9.75">
      <c r="B29" s="21"/>
      <c r="C29" s="21"/>
      <c r="D29" s="21"/>
      <c r="E29" s="21"/>
      <c r="F29" s="21"/>
      <c r="G29" s="335"/>
      <c r="H29" s="335"/>
      <c r="I29" s="335"/>
      <c r="J29" s="335"/>
      <c r="K29" s="335"/>
      <c r="L29" s="335"/>
      <c r="M29" s="335"/>
      <c r="N29" s="335"/>
      <c r="O29" s="335"/>
    </row>
    <row r="30" spans="2:5" ht="9.75">
      <c r="B30" s="21"/>
      <c r="C30" s="21"/>
      <c r="D30" s="21"/>
      <c r="E30" s="21"/>
    </row>
    <row r="31" spans="2:5" ht="9.75">
      <c r="B31" s="21"/>
      <c r="C31" s="21"/>
      <c r="D31" s="21"/>
      <c r="E31" s="21"/>
    </row>
    <row r="32" spans="2:5" ht="9.75">
      <c r="B32" s="21"/>
      <c r="C32" s="21"/>
      <c r="D32" s="21"/>
      <c r="E32" s="21"/>
    </row>
    <row r="33" spans="2:5" ht="9.75">
      <c r="B33" s="21"/>
      <c r="C33" s="21"/>
      <c r="D33" s="21"/>
      <c r="E33" s="21"/>
    </row>
    <row r="34" spans="2:5" ht="9.75">
      <c r="B34" s="21"/>
      <c r="C34" s="21"/>
      <c r="D34" s="21"/>
      <c r="E34" s="21"/>
    </row>
    <row r="35" spans="2:5" ht="9.75">
      <c r="B35" s="21"/>
      <c r="C35" s="21"/>
      <c r="D35" s="21"/>
      <c r="E35" s="21"/>
    </row>
    <row r="36" spans="2:5" ht="9.75">
      <c r="B36" s="21"/>
      <c r="C36" s="21"/>
      <c r="D36" s="21"/>
      <c r="E36" s="21"/>
    </row>
    <row r="37" spans="2:5" ht="9.75">
      <c r="B37" s="21"/>
      <c r="C37" s="21"/>
      <c r="D37" s="21"/>
      <c r="E37" s="21"/>
    </row>
    <row r="38" spans="2:5" ht="9.75">
      <c r="B38" s="21"/>
      <c r="C38" s="21"/>
      <c r="D38" s="21"/>
      <c r="E38" s="21"/>
    </row>
    <row r="39" spans="2:4" ht="9.75">
      <c r="B39" s="21"/>
      <c r="C39" s="21"/>
      <c r="D39" s="21"/>
    </row>
    <row r="40" spans="2:4" ht="9.75">
      <c r="B40" s="21"/>
      <c r="C40" s="21"/>
      <c r="D40" s="21"/>
    </row>
    <row r="41" spans="2:4" ht="9.75">
      <c r="B41" s="21"/>
      <c r="C41" s="21"/>
      <c r="D41" s="21"/>
    </row>
    <row r="42" spans="2:4" ht="9.75">
      <c r="B42" s="21"/>
      <c r="C42" s="21"/>
      <c r="D42" s="21"/>
    </row>
    <row r="43" spans="2:4" ht="9.75">
      <c r="B43" s="21"/>
      <c r="C43" s="21"/>
      <c r="D43" s="21"/>
    </row>
    <row r="44" spans="2:4" ht="9.75">
      <c r="B44" s="21"/>
      <c r="C44" s="21"/>
      <c r="D44" s="21"/>
    </row>
    <row r="45" spans="2:4" ht="9.75">
      <c r="B45" s="21"/>
      <c r="C45" s="21"/>
      <c r="D45" s="21"/>
    </row>
  </sheetData>
  <sheetProtection/>
  <mergeCells count="8">
    <mergeCell ref="P3:Q3"/>
    <mergeCell ref="N3:O3"/>
    <mergeCell ref="B3:C3"/>
    <mergeCell ref="D3:E3"/>
    <mergeCell ref="F3:G3"/>
    <mergeCell ref="H3:I3"/>
    <mergeCell ref="J3:K3"/>
    <mergeCell ref="L3:M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0" tint="-0.1499900072813034"/>
  </sheetPr>
  <dimension ref="A1:T27"/>
  <sheetViews>
    <sheetView zoomScalePageLayoutView="0" workbookViewId="0" topLeftCell="A1">
      <selection activeCell="T1" sqref="T1:V2"/>
    </sheetView>
  </sheetViews>
  <sheetFormatPr defaultColWidth="9.140625" defaultRowHeight="15"/>
  <cols>
    <col min="1" max="1" width="41.140625" style="5" customWidth="1"/>
    <col min="2" max="3" width="7.7109375" style="23" customWidth="1"/>
    <col min="4" max="9" width="7.7109375" style="5" customWidth="1"/>
    <col min="10" max="10" width="7.140625" style="40" customWidth="1"/>
    <col min="11" max="11" width="7.8515625" style="40" customWidth="1"/>
    <col min="12" max="12" width="7.140625" style="52" customWidth="1"/>
    <col min="13" max="13" width="7.8515625" style="52" customWidth="1"/>
    <col min="14" max="14" width="7.140625" style="52" customWidth="1"/>
    <col min="15" max="15" width="7.8515625" style="52" customWidth="1"/>
    <col min="16" max="16" width="7.140625" style="52" customWidth="1"/>
    <col min="17" max="17" width="7.8515625" style="52" customWidth="1"/>
    <col min="18" max="16384" width="9.140625" style="5" customWidth="1"/>
  </cols>
  <sheetData>
    <row r="1" spans="1:20" s="76" customFormat="1" ht="12">
      <c r="A1" s="236" t="s">
        <v>614</v>
      </c>
      <c r="B1" s="162"/>
      <c r="C1" s="162"/>
      <c r="J1" s="258"/>
      <c r="K1" s="258"/>
      <c r="L1" s="77"/>
      <c r="M1" s="77"/>
      <c r="N1" s="77"/>
      <c r="O1" s="77"/>
      <c r="P1" s="77"/>
      <c r="Q1" s="77"/>
      <c r="T1" s="746"/>
    </row>
    <row r="2" ht="9.75">
      <c r="A2" s="61" t="s">
        <v>56</v>
      </c>
    </row>
    <row r="3" spans="1:9" ht="10.5" thickBot="1">
      <c r="A3" s="98"/>
      <c r="B3" s="233"/>
      <c r="C3" s="233"/>
      <c r="D3" s="66"/>
      <c r="E3" s="66"/>
      <c r="F3" s="66"/>
      <c r="G3" s="66"/>
      <c r="H3" s="66"/>
      <c r="I3" s="66"/>
    </row>
    <row r="4" spans="1:19" ht="10.5" customHeight="1" thickBot="1">
      <c r="A4" s="48"/>
      <c r="B4" s="797" t="s">
        <v>582</v>
      </c>
      <c r="C4" s="797"/>
      <c r="D4" s="796" t="s">
        <v>583</v>
      </c>
      <c r="E4" s="796"/>
      <c r="F4" s="796" t="s">
        <v>584</v>
      </c>
      <c r="G4" s="796"/>
      <c r="H4" s="781" t="s">
        <v>581</v>
      </c>
      <c r="I4" s="781"/>
      <c r="J4" s="781" t="s">
        <v>601</v>
      </c>
      <c r="K4" s="781"/>
      <c r="L4" s="781" t="s">
        <v>605</v>
      </c>
      <c r="M4" s="781"/>
      <c r="N4" s="781" t="s">
        <v>645</v>
      </c>
      <c r="O4" s="781"/>
      <c r="P4" s="781" t="s">
        <v>663</v>
      </c>
      <c r="Q4" s="781"/>
      <c r="R4" s="781" t="s">
        <v>886</v>
      </c>
      <c r="S4" s="781"/>
    </row>
    <row r="5" spans="1:19" ht="21" thickBot="1">
      <c r="A5" s="137"/>
      <c r="B5" s="74" t="s">
        <v>172</v>
      </c>
      <c r="C5" s="74" t="s">
        <v>2</v>
      </c>
      <c r="D5" s="70" t="s">
        <v>172</v>
      </c>
      <c r="E5" s="70" t="s">
        <v>2</v>
      </c>
      <c r="F5" s="70" t="s">
        <v>172</v>
      </c>
      <c r="G5" s="70" t="s">
        <v>2</v>
      </c>
      <c r="H5" s="70" t="s">
        <v>172</v>
      </c>
      <c r="I5" s="70" t="s">
        <v>2</v>
      </c>
      <c r="J5" s="466" t="s">
        <v>172</v>
      </c>
      <c r="K5" s="466" t="s">
        <v>2</v>
      </c>
      <c r="L5" s="466" t="s">
        <v>172</v>
      </c>
      <c r="M5" s="466" t="s">
        <v>2</v>
      </c>
      <c r="N5" s="466" t="s">
        <v>172</v>
      </c>
      <c r="O5" s="466" t="s">
        <v>2</v>
      </c>
      <c r="P5" s="466" t="s">
        <v>172</v>
      </c>
      <c r="Q5" s="466" t="s">
        <v>2</v>
      </c>
      <c r="R5" s="466" t="s">
        <v>172</v>
      </c>
      <c r="S5" s="466" t="s">
        <v>2</v>
      </c>
    </row>
    <row r="6" spans="1:19" s="95" customFormat="1" ht="11.25" customHeight="1">
      <c r="A6" s="549" t="s">
        <v>57</v>
      </c>
      <c r="B6" s="380">
        <v>1.535</v>
      </c>
      <c r="C6" s="380">
        <f>+B6*100/$B$15</f>
        <v>0.3643830413521341</v>
      </c>
      <c r="D6" s="166">
        <v>0.8</v>
      </c>
      <c r="E6" s="166">
        <f>+D6*100/$D$15</f>
        <v>0.18841262364578426</v>
      </c>
      <c r="F6" s="282">
        <v>0.7088139999999999</v>
      </c>
      <c r="G6" s="110">
        <f aca="true" t="shared" si="0" ref="G6:G14">+F6*100/$F$15</f>
        <v>0.2049906356007644</v>
      </c>
      <c r="H6" s="596">
        <v>0.053</v>
      </c>
      <c r="I6" s="597">
        <f>+H6*100/$H$15</f>
        <v>0.025862868240885777</v>
      </c>
      <c r="J6" s="521">
        <v>0.002355</v>
      </c>
      <c r="K6" s="597">
        <f>+J6*100/$J$15</f>
        <v>0.0018025262876645047</v>
      </c>
      <c r="L6" s="610">
        <v>0.002358</v>
      </c>
      <c r="M6" s="597">
        <f>+L6*100/$L$15</f>
        <v>0.0018806023586900793</v>
      </c>
      <c r="N6" s="610">
        <v>0.0018</v>
      </c>
      <c r="O6" s="597">
        <f>+N6*100/N$15</f>
        <v>0.001467683409240696</v>
      </c>
      <c r="P6" s="610">
        <v>0.002371</v>
      </c>
      <c r="Q6" s="597">
        <f aca="true" t="shared" si="1" ref="Q6:Q14">+P6*100/P$15</f>
        <v>0.0021100405080610885</v>
      </c>
      <c r="R6" s="610">
        <v>0.002288</v>
      </c>
      <c r="S6" s="597">
        <f>+R6*100/$R15</f>
        <v>0.0022560525586096175</v>
      </c>
    </row>
    <row r="7" spans="1:19" s="95" customFormat="1" ht="11.25" customHeight="1">
      <c r="A7" s="550" t="s">
        <v>484</v>
      </c>
      <c r="B7" s="380">
        <v>20.585</v>
      </c>
      <c r="C7" s="380">
        <f aca="true" t="shared" si="2" ref="C7:C14">+B7*100/$B$15</f>
        <v>4.886530883539858</v>
      </c>
      <c r="D7" s="166">
        <v>18.5</v>
      </c>
      <c r="E7" s="166">
        <f aca="true" t="shared" si="3" ref="E7:E14">+D7*100/$D$15</f>
        <v>4.357041921808761</v>
      </c>
      <c r="F7" s="282">
        <v>15.127759</v>
      </c>
      <c r="G7" s="110">
        <f t="shared" si="0"/>
        <v>4.374982622557093</v>
      </c>
      <c r="H7" s="596">
        <v>5.234</v>
      </c>
      <c r="I7" s="597">
        <f>+H7*100/H$15</f>
        <v>2.554080233448984</v>
      </c>
      <c r="J7" s="521">
        <v>3.481694</v>
      </c>
      <c r="K7" s="597">
        <f>+J7*100/$J$15</f>
        <v>2.66490231872772</v>
      </c>
      <c r="L7" s="610">
        <v>4.295</v>
      </c>
      <c r="M7" s="597">
        <f>+L7*100/$L$15</f>
        <v>3.4254398348489783</v>
      </c>
      <c r="N7" s="610">
        <v>3.871986</v>
      </c>
      <c r="O7" s="597">
        <f aca="true" t="shared" si="4" ref="O7:O14">+N7*100/N$15</f>
        <v>3.157138673895692</v>
      </c>
      <c r="P7" s="610">
        <v>2.116222</v>
      </c>
      <c r="Q7" s="597">
        <f t="shared" si="1"/>
        <v>1.8833041518557796</v>
      </c>
      <c r="R7" s="610">
        <v>1.825239</v>
      </c>
      <c r="S7" s="597">
        <f>+R7*100/$R$15</f>
        <v>1.7997531101503759</v>
      </c>
    </row>
    <row r="8" spans="1:19" s="95" customFormat="1" ht="11.25" customHeight="1">
      <c r="A8" s="550" t="s">
        <v>58</v>
      </c>
      <c r="B8" s="380">
        <v>227.846</v>
      </c>
      <c r="C8" s="380">
        <f t="shared" si="2"/>
        <v>54.086787257275795</v>
      </c>
      <c r="D8" s="166">
        <v>198.3</v>
      </c>
      <c r="E8" s="166">
        <f t="shared" si="3"/>
        <v>46.702779086198774</v>
      </c>
      <c r="F8" s="282">
        <v>157.658764</v>
      </c>
      <c r="G8" s="110">
        <f t="shared" si="0"/>
        <v>45.59527639181916</v>
      </c>
      <c r="H8" s="596">
        <v>102.369</v>
      </c>
      <c r="I8" s="597">
        <f aca="true" t="shared" si="5" ref="I8:I14">+H8*100/H$15</f>
        <v>49.95388601794785</v>
      </c>
      <c r="J8" s="521">
        <v>53.36774</v>
      </c>
      <c r="K8" s="597">
        <f aca="true" t="shared" si="6" ref="K8:K14">+J8*100/$J$15</f>
        <v>40.847878668044366</v>
      </c>
      <c r="L8" s="610">
        <v>51.763</v>
      </c>
      <c r="M8" s="597">
        <f aca="true" t="shared" si="7" ref="M8:M14">+L8*100/$L$15</f>
        <v>41.283129725561736</v>
      </c>
      <c r="N8" s="610">
        <v>49.32599</v>
      </c>
      <c r="O8" s="597">
        <f t="shared" si="4"/>
        <v>40.21940953742916</v>
      </c>
      <c r="P8" s="610">
        <v>41.504717</v>
      </c>
      <c r="Q8" s="597">
        <f t="shared" si="1"/>
        <v>36.9365812507852</v>
      </c>
      <c r="R8" s="610">
        <v>37.123916</v>
      </c>
      <c r="S8" s="597">
        <f aca="true" t="shared" si="8" ref="S8:S14">+R8*100/$R$15</f>
        <v>36.60555318068554</v>
      </c>
    </row>
    <row r="9" spans="1:19" s="95" customFormat="1" ht="11.25" customHeight="1">
      <c r="A9" s="550" t="s">
        <v>59</v>
      </c>
      <c r="B9" s="380">
        <v>10.763</v>
      </c>
      <c r="C9" s="380">
        <f t="shared" si="2"/>
        <v>2.554954185063856</v>
      </c>
      <c r="D9" s="166">
        <v>10.1</v>
      </c>
      <c r="E9" s="166">
        <f t="shared" si="3"/>
        <v>2.3787093735280265</v>
      </c>
      <c r="F9" s="282">
        <v>9.633215</v>
      </c>
      <c r="G9" s="110">
        <f t="shared" si="0"/>
        <v>2.7859478872155705</v>
      </c>
      <c r="H9" s="596">
        <v>4.348</v>
      </c>
      <c r="I9" s="597">
        <f t="shared" si="5"/>
        <v>2.1217311530447427</v>
      </c>
      <c r="J9" s="521">
        <v>2.742835</v>
      </c>
      <c r="K9" s="597">
        <f t="shared" si="6"/>
        <v>2.099376726210731</v>
      </c>
      <c r="L9" s="610">
        <v>2.42</v>
      </c>
      <c r="M9" s="597">
        <f t="shared" si="7"/>
        <v>1.9300499185877829</v>
      </c>
      <c r="N9" s="610">
        <v>2.42887</v>
      </c>
      <c r="O9" s="597">
        <f t="shared" si="4"/>
        <v>1.9804512234458052</v>
      </c>
      <c r="P9" s="610">
        <v>2.176826</v>
      </c>
      <c r="Q9" s="597">
        <f t="shared" si="1"/>
        <v>1.937237890763639</v>
      </c>
      <c r="R9" s="610">
        <v>2.175366</v>
      </c>
      <c r="S9" s="597">
        <f t="shared" si="8"/>
        <v>2.144991271945966</v>
      </c>
    </row>
    <row r="10" spans="1:19" s="95" customFormat="1" ht="11.25" customHeight="1">
      <c r="A10" s="550" t="s">
        <v>485</v>
      </c>
      <c r="B10" s="380">
        <v>0.654</v>
      </c>
      <c r="C10" s="380">
        <f t="shared" si="2"/>
        <v>0.15524854009400374</v>
      </c>
      <c r="D10" s="166">
        <v>1.3</v>
      </c>
      <c r="E10" s="166">
        <f t="shared" si="3"/>
        <v>0.30617051342439944</v>
      </c>
      <c r="F10" s="282">
        <v>1.441251</v>
      </c>
      <c r="G10" s="110">
        <f t="shared" si="0"/>
        <v>0.4168130970187345</v>
      </c>
      <c r="H10" s="596">
        <v>1.09</v>
      </c>
      <c r="I10" s="597">
        <f t="shared" si="5"/>
        <v>0.5318967241993491</v>
      </c>
      <c r="J10" s="521">
        <v>0.382743</v>
      </c>
      <c r="K10" s="597">
        <f t="shared" si="6"/>
        <v>0.2929530016643633</v>
      </c>
      <c r="L10" s="610">
        <v>0.374</v>
      </c>
      <c r="M10" s="597">
        <f t="shared" si="7"/>
        <v>0.29828044196356646</v>
      </c>
      <c r="N10" s="610">
        <v>0.317054</v>
      </c>
      <c r="O10" s="597">
        <f>+N10*100/N$15</f>
        <v>0.2585193864629998</v>
      </c>
      <c r="P10" s="610">
        <v>0.31505</v>
      </c>
      <c r="Q10" s="597">
        <f t="shared" si="1"/>
        <v>0.28037463604582286</v>
      </c>
      <c r="R10" s="610">
        <v>0.321751</v>
      </c>
      <c r="S10" s="597">
        <f t="shared" si="8"/>
        <v>0.3172583770914349</v>
      </c>
    </row>
    <row r="11" spans="1:19" s="95" customFormat="1" ht="11.25" customHeight="1">
      <c r="A11" s="550" t="s">
        <v>60</v>
      </c>
      <c r="B11" s="380">
        <v>66.407</v>
      </c>
      <c r="C11" s="380">
        <f t="shared" si="2"/>
        <v>15.763898779850926</v>
      </c>
      <c r="D11" s="166">
        <v>73.4</v>
      </c>
      <c r="E11" s="166">
        <f t="shared" si="3"/>
        <v>17.286858219500708</v>
      </c>
      <c r="F11" s="282">
        <v>69.233123</v>
      </c>
      <c r="G11" s="110">
        <f t="shared" si="0"/>
        <v>20.02237806871182</v>
      </c>
      <c r="H11" s="596">
        <v>45.411</v>
      </c>
      <c r="I11" s="597">
        <f t="shared" si="5"/>
        <v>22.159598295978572</v>
      </c>
      <c r="J11" s="521">
        <v>39.608241</v>
      </c>
      <c r="K11" s="597">
        <f t="shared" si="6"/>
        <v>30.316303868641626</v>
      </c>
      <c r="L11" s="610">
        <v>40.58</v>
      </c>
      <c r="M11" s="597">
        <f t="shared" si="7"/>
        <v>32.364225494335635</v>
      </c>
      <c r="N11" s="610">
        <v>41.160218</v>
      </c>
      <c r="O11" s="597">
        <f t="shared" si="4"/>
        <v>33.56120504407237</v>
      </c>
      <c r="P11" s="610">
        <v>39.717173</v>
      </c>
      <c r="Q11" s="597">
        <f t="shared" si="1"/>
        <v>35.34577979572761</v>
      </c>
      <c r="R11" s="610">
        <v>39.016837</v>
      </c>
      <c r="S11" s="597">
        <f t="shared" si="8"/>
        <v>38.47204324418899</v>
      </c>
    </row>
    <row r="12" spans="1:19" s="95" customFormat="1" ht="11.25" customHeight="1">
      <c r="A12" s="550" t="s">
        <v>61</v>
      </c>
      <c r="B12" s="380">
        <v>1.962</v>
      </c>
      <c r="C12" s="380">
        <f t="shared" si="2"/>
        <v>0.46574562028201116</v>
      </c>
      <c r="D12" s="166">
        <v>2.1</v>
      </c>
      <c r="E12" s="166">
        <f t="shared" si="3"/>
        <v>0.4945831370701837</v>
      </c>
      <c r="F12" s="282">
        <v>2.728516</v>
      </c>
      <c r="G12" s="110">
        <f t="shared" si="0"/>
        <v>0.7890930894238196</v>
      </c>
      <c r="H12" s="596">
        <v>3.468</v>
      </c>
      <c r="I12" s="597">
        <f t="shared" si="5"/>
        <v>1.6923099445168281</v>
      </c>
      <c r="J12" s="521">
        <v>2.438245</v>
      </c>
      <c r="K12" s="597">
        <f t="shared" si="6"/>
        <v>1.866242338966684</v>
      </c>
      <c r="L12" s="610">
        <v>2.45</v>
      </c>
      <c r="M12" s="597">
        <f t="shared" si="7"/>
        <v>1.9539761572479621</v>
      </c>
      <c r="N12" s="610">
        <v>2.372705</v>
      </c>
      <c r="O12" s="597">
        <f t="shared" si="4"/>
        <v>1.9346554241791363</v>
      </c>
      <c r="P12" s="610">
        <v>2.39033</v>
      </c>
      <c r="Q12" s="597">
        <f t="shared" si="1"/>
        <v>2.1272429893014184</v>
      </c>
      <c r="R12" s="610">
        <v>2.375376</v>
      </c>
      <c r="S12" s="597">
        <f t="shared" si="8"/>
        <v>2.342208523802395</v>
      </c>
    </row>
    <row r="13" spans="1:19" s="95" customFormat="1" ht="20.25" customHeight="1">
      <c r="A13" s="550" t="s">
        <v>62</v>
      </c>
      <c r="B13" s="380">
        <v>4.952</v>
      </c>
      <c r="C13" s="380">
        <f t="shared" si="2"/>
        <v>1.1755210558799793</v>
      </c>
      <c r="D13" s="166">
        <v>4.7</v>
      </c>
      <c r="E13" s="166">
        <f t="shared" si="3"/>
        <v>1.1069241639189824</v>
      </c>
      <c r="F13" s="282">
        <v>4.826152</v>
      </c>
      <c r="G13" s="110">
        <f t="shared" si="0"/>
        <v>1.395734234913391</v>
      </c>
      <c r="H13" s="596">
        <v>3.253</v>
      </c>
      <c r="I13" s="597">
        <f t="shared" si="5"/>
        <v>1.5873945356151216</v>
      </c>
      <c r="J13" s="521">
        <v>2.56024</v>
      </c>
      <c r="K13" s="597">
        <f t="shared" si="6"/>
        <v>1.9596177930913679</v>
      </c>
      <c r="L13" s="610">
        <v>2.636</v>
      </c>
      <c r="M13" s="597">
        <f t="shared" si="7"/>
        <v>2.102318836941073</v>
      </c>
      <c r="N13" s="610">
        <v>2.572996</v>
      </c>
      <c r="O13" s="597">
        <f t="shared" si="4"/>
        <v>2.0979686340237076</v>
      </c>
      <c r="P13" s="610">
        <v>2.5270659999999996</v>
      </c>
      <c r="Q13" s="597">
        <f t="shared" si="1"/>
        <v>2.248929408074189</v>
      </c>
      <c r="R13" s="610">
        <v>2.463238</v>
      </c>
      <c r="S13" s="597">
        <f t="shared" si="8"/>
        <v>2.428843702956485</v>
      </c>
    </row>
    <row r="14" spans="1:19" s="95" customFormat="1" ht="11.25" customHeight="1" thickBot="1">
      <c r="A14" s="550" t="s">
        <v>483</v>
      </c>
      <c r="B14" s="381">
        <v>86.556</v>
      </c>
      <c r="C14" s="381">
        <f t="shared" si="2"/>
        <v>20.546930636661447</v>
      </c>
      <c r="D14" s="167">
        <v>115.4</v>
      </c>
      <c r="E14" s="166">
        <f t="shared" si="3"/>
        <v>27.17852096090438</v>
      </c>
      <c r="F14" s="283">
        <v>84.421128</v>
      </c>
      <c r="G14" s="110">
        <f t="shared" si="0"/>
        <v>24.414783972739652</v>
      </c>
      <c r="H14" s="381">
        <v>39.701</v>
      </c>
      <c r="I14" s="597">
        <f t="shared" si="5"/>
        <v>19.373240227007667</v>
      </c>
      <c r="J14" s="598">
        <v>26.065874</v>
      </c>
      <c r="K14" s="597">
        <f t="shared" si="6"/>
        <v>19.95092275836549</v>
      </c>
      <c r="L14" s="610">
        <v>20.865</v>
      </c>
      <c r="M14" s="597">
        <f t="shared" si="7"/>
        <v>16.640698988154583</v>
      </c>
      <c r="N14" s="610">
        <v>20.590634</v>
      </c>
      <c r="O14" s="597">
        <f t="shared" si="4"/>
        <v>16.789184393081882</v>
      </c>
      <c r="P14" s="610">
        <v>21.617756</v>
      </c>
      <c r="Q14" s="597">
        <f t="shared" si="1"/>
        <v>19.238439836938277</v>
      </c>
      <c r="R14" s="610">
        <v>16.112066</v>
      </c>
      <c r="S14" s="597">
        <f t="shared" si="8"/>
        <v>15.887092536620205</v>
      </c>
    </row>
    <row r="15" spans="1:19" s="95" customFormat="1" ht="11.25" customHeight="1" thickBot="1">
      <c r="A15" s="133" t="s">
        <v>63</v>
      </c>
      <c r="B15" s="168">
        <f aca="true" t="shared" si="9" ref="B15:O15">SUM(B6:B14)</f>
        <v>421.25999999999993</v>
      </c>
      <c r="C15" s="168">
        <f t="shared" si="9"/>
        <v>100</v>
      </c>
      <c r="D15" s="168">
        <f t="shared" si="9"/>
        <v>424.6</v>
      </c>
      <c r="E15" s="168">
        <f t="shared" si="9"/>
        <v>99.99999999999999</v>
      </c>
      <c r="F15" s="168">
        <f t="shared" si="9"/>
        <v>345.77872199999996</v>
      </c>
      <c r="G15" s="168">
        <f t="shared" si="9"/>
        <v>100</v>
      </c>
      <c r="H15" s="168">
        <f t="shared" si="9"/>
        <v>204.927</v>
      </c>
      <c r="I15" s="168">
        <f t="shared" si="9"/>
        <v>100</v>
      </c>
      <c r="J15" s="168">
        <f t="shared" si="9"/>
        <v>130.64996699999998</v>
      </c>
      <c r="K15" s="168">
        <f t="shared" si="9"/>
        <v>100.00000000000001</v>
      </c>
      <c r="L15" s="168">
        <f t="shared" si="9"/>
        <v>125.385358</v>
      </c>
      <c r="M15" s="168">
        <f t="shared" si="9"/>
        <v>100.00000000000001</v>
      </c>
      <c r="N15" s="168">
        <f t="shared" si="9"/>
        <v>122.64225300000001</v>
      </c>
      <c r="O15" s="168">
        <f t="shared" si="9"/>
        <v>99.99999999999999</v>
      </c>
      <c r="P15" s="168">
        <f>SUM(P6:P14)</f>
        <v>112.36751100000001</v>
      </c>
      <c r="Q15" s="168">
        <f>SUM(Q6:Q14)</f>
        <v>100</v>
      </c>
      <c r="R15" s="714">
        <f>SUM(R6:R14)</f>
        <v>101.416077</v>
      </c>
      <c r="S15" s="714">
        <f>SUM(S6:S14)</f>
        <v>100</v>
      </c>
    </row>
    <row r="16" spans="1:17" s="95" customFormat="1" ht="9">
      <c r="A16" s="169"/>
      <c r="B16" s="116"/>
      <c r="C16" s="116"/>
      <c r="I16" s="96"/>
      <c r="J16" s="190"/>
      <c r="K16" s="190"/>
      <c r="L16" s="250"/>
      <c r="M16" s="250"/>
      <c r="N16" s="250"/>
      <c r="O16" s="250"/>
      <c r="P16" s="250"/>
      <c r="Q16" s="250"/>
    </row>
    <row r="17" spans="2:17" s="95" customFormat="1" ht="9">
      <c r="B17" s="116"/>
      <c r="C17" s="116"/>
      <c r="J17" s="190"/>
      <c r="K17" s="190"/>
      <c r="L17" s="250"/>
      <c r="M17" s="250"/>
      <c r="N17" s="250"/>
      <c r="O17" s="250"/>
      <c r="P17" s="250"/>
      <c r="Q17" s="250"/>
    </row>
    <row r="18" spans="2:17" s="117" customFormat="1" ht="9">
      <c r="B18" s="340"/>
      <c r="C18" s="340"/>
      <c r="D18" s="340"/>
      <c r="E18" s="340"/>
      <c r="F18" s="340"/>
      <c r="G18" s="340"/>
      <c r="H18" s="340"/>
      <c r="I18" s="340"/>
      <c r="J18" s="340"/>
      <c r="K18" s="340"/>
      <c r="L18" s="340"/>
      <c r="M18" s="340"/>
      <c r="N18" s="340"/>
      <c r="O18" s="340"/>
      <c r="P18" s="340"/>
      <c r="Q18" s="340"/>
    </row>
    <row r="19" spans="2:17" s="117" customFormat="1" ht="9">
      <c r="B19" s="115"/>
      <c r="C19" s="115"/>
      <c r="J19" s="252"/>
      <c r="K19" s="252"/>
      <c r="L19" s="340"/>
      <c r="M19" s="340"/>
      <c r="N19" s="340"/>
      <c r="O19" s="340"/>
      <c r="P19" s="340"/>
      <c r="Q19" s="340"/>
    </row>
    <row r="20" spans="1:17" s="21" customFormat="1" ht="9.75">
      <c r="A20" s="335"/>
      <c r="B20" s="17"/>
      <c r="C20" s="17"/>
      <c r="I20" s="117"/>
      <c r="J20" s="278"/>
      <c r="K20" s="278"/>
      <c r="L20" s="335"/>
      <c r="M20" s="335"/>
      <c r="N20" s="335"/>
      <c r="O20" s="335"/>
      <c r="P20" s="335"/>
      <c r="Q20" s="335"/>
    </row>
    <row r="21" spans="2:17" s="21" customFormat="1" ht="9.75">
      <c r="B21" s="17"/>
      <c r="C21" s="382"/>
      <c r="I21" s="117"/>
      <c r="J21" s="278"/>
      <c r="K21" s="278"/>
      <c r="L21" s="335"/>
      <c r="M21" s="335"/>
      <c r="N21" s="335"/>
      <c r="O21" s="335"/>
      <c r="P21" s="335"/>
      <c r="Q21" s="335"/>
    </row>
    <row r="22" spans="2:17" s="21" customFormat="1" ht="9.75">
      <c r="B22" s="17"/>
      <c r="C22" s="17"/>
      <c r="I22" s="117"/>
      <c r="J22" s="278"/>
      <c r="K22" s="278"/>
      <c r="L22" s="335"/>
      <c r="M22" s="335"/>
      <c r="N22" s="335"/>
      <c r="O22" s="335"/>
      <c r="P22" s="335"/>
      <c r="Q22" s="335"/>
    </row>
    <row r="23" spans="1:17" s="21" customFormat="1" ht="9.75">
      <c r="A23" s="335"/>
      <c r="B23" s="17"/>
      <c r="C23" s="17"/>
      <c r="I23" s="117"/>
      <c r="J23" s="278"/>
      <c r="K23" s="278"/>
      <c r="L23" s="335"/>
      <c r="M23" s="335"/>
      <c r="N23" s="335"/>
      <c r="O23" s="335"/>
      <c r="P23" s="335"/>
      <c r="Q23" s="335"/>
    </row>
    <row r="24" ht="9.75">
      <c r="F24" s="12"/>
    </row>
    <row r="27" ht="9.75">
      <c r="A27" s="504"/>
    </row>
  </sheetData>
  <sheetProtection/>
  <mergeCells count="9">
    <mergeCell ref="F4:G4"/>
    <mergeCell ref="B4:C4"/>
    <mergeCell ref="D4:E4"/>
    <mergeCell ref="J4:K4"/>
    <mergeCell ref="R4:S4"/>
    <mergeCell ref="P4:Q4"/>
    <mergeCell ref="N4:O4"/>
    <mergeCell ref="L4:M4"/>
    <mergeCell ref="H4:I4"/>
  </mergeCells>
  <printOptions/>
  <pageMargins left="0.7086614173228347" right="0.7086614173228347" top="0.7480314960629921" bottom="0.7480314960629921" header="0.31496062992125984" footer="0.31496062992125984"/>
  <pageSetup horizontalDpi="600" verticalDpi="600" orientation="landscape" scale="68" r:id="rId1"/>
</worksheet>
</file>

<file path=xl/worksheets/sheet2.xml><?xml version="1.0" encoding="utf-8"?>
<worksheet xmlns="http://schemas.openxmlformats.org/spreadsheetml/2006/main" xmlns:r="http://schemas.openxmlformats.org/officeDocument/2006/relationships">
  <sheetPr>
    <tabColor rgb="FF92D050"/>
  </sheetPr>
  <dimension ref="A1:J38"/>
  <sheetViews>
    <sheetView zoomScalePageLayoutView="0" workbookViewId="0" topLeftCell="A1">
      <selection activeCell="B38" sqref="B38"/>
    </sheetView>
  </sheetViews>
  <sheetFormatPr defaultColWidth="9.140625" defaultRowHeight="15"/>
  <cols>
    <col min="1" max="1" width="38.28125" style="5" customWidth="1"/>
    <col min="2" max="4" width="9.140625" style="5" customWidth="1"/>
    <col min="5" max="16384" width="9.140625" style="5" customWidth="1"/>
  </cols>
  <sheetData>
    <row r="1" s="76" customFormat="1" ht="12">
      <c r="A1" s="246" t="s">
        <v>137</v>
      </c>
    </row>
    <row r="2" spans="1:10" ht="10.5" thickBot="1">
      <c r="A2" s="94"/>
      <c r="B2" s="66"/>
      <c r="C2" s="66"/>
      <c r="D2" s="66"/>
      <c r="E2" s="66"/>
      <c r="F2" s="66"/>
      <c r="G2" s="66"/>
      <c r="H2" s="66"/>
      <c r="I2" s="66"/>
      <c r="J2" s="66"/>
    </row>
    <row r="3" spans="1:10" s="40" customFormat="1" ht="10.5" thickBot="1">
      <c r="A3" s="57"/>
      <c r="B3" s="780" t="s">
        <v>671</v>
      </c>
      <c r="C3" s="780"/>
      <c r="D3" s="780"/>
      <c r="E3" s="780" t="s">
        <v>673</v>
      </c>
      <c r="F3" s="780"/>
      <c r="G3" s="780"/>
      <c r="H3" s="780" t="s">
        <v>887</v>
      </c>
      <c r="I3" s="780"/>
      <c r="J3" s="780"/>
    </row>
    <row r="4" spans="1:10" s="40" customFormat="1" ht="10.5" thickBot="1">
      <c r="A4" s="84"/>
      <c r="B4" s="84" t="s">
        <v>135</v>
      </c>
      <c r="C4" s="84" t="s">
        <v>2</v>
      </c>
      <c r="D4" s="84" t="s">
        <v>136</v>
      </c>
      <c r="E4" s="562" t="s">
        <v>135</v>
      </c>
      <c r="F4" s="562" t="s">
        <v>2</v>
      </c>
      <c r="G4" s="562" t="s">
        <v>136</v>
      </c>
      <c r="H4" s="581" t="s">
        <v>135</v>
      </c>
      <c r="I4" s="581" t="s">
        <v>2</v>
      </c>
      <c r="J4" s="581" t="s">
        <v>136</v>
      </c>
    </row>
    <row r="5" spans="1:10" s="95" customFormat="1" ht="11.25" customHeight="1">
      <c r="A5" s="126" t="str">
        <f>+'A1'!A5</f>
        <v>Banca Intesa A.D.- Beograd</v>
      </c>
      <c r="B5" s="89">
        <f>+'A1'!B5</f>
        <v>2995</v>
      </c>
      <c r="C5" s="262">
        <f>+'A1'!C5</f>
        <v>13.118703460359177</v>
      </c>
      <c r="D5" s="90">
        <f>+'A1'!D5</f>
        <v>1</v>
      </c>
      <c r="E5" s="89">
        <f>+'A1'!E5</f>
        <v>3063</v>
      </c>
      <c r="F5" s="262">
        <f>+'A1'!F5</f>
        <v>13.218539616778871</v>
      </c>
      <c r="G5" s="90">
        <f>+'A1'!G5</f>
        <v>1</v>
      </c>
      <c r="H5" s="89">
        <f>+'A1'!H5</f>
        <v>3073</v>
      </c>
      <c r="I5" s="262">
        <f>+'A1'!I5</f>
        <v>13.310521072465024</v>
      </c>
      <c r="J5" s="90">
        <f>+'A1'!J5</f>
        <v>1</v>
      </c>
    </row>
    <row r="6" spans="1:10" s="95" customFormat="1" ht="11.25" customHeight="1">
      <c r="A6" s="126" t="str">
        <f>+'A1'!A6</f>
        <v>Komercijalna banka A.D.- Beograd</v>
      </c>
      <c r="B6" s="89">
        <f>+'A1'!B6</f>
        <v>2766</v>
      </c>
      <c r="C6" s="262">
        <f>+'A1'!C6</f>
        <v>12.115637319316688</v>
      </c>
      <c r="D6" s="90">
        <f>+'A1'!D6</f>
        <v>2</v>
      </c>
      <c r="E6" s="89">
        <f>+'A1'!E6</f>
        <v>2761</v>
      </c>
      <c r="F6" s="262">
        <f>+'A1'!F6</f>
        <v>11.91524253409287</v>
      </c>
      <c r="G6" s="90">
        <f>+'A1'!G6</f>
        <v>2</v>
      </c>
      <c r="H6" s="89">
        <f>+'A1'!H6</f>
        <v>2744</v>
      </c>
      <c r="I6" s="262">
        <f>+'A1'!I6</f>
        <v>11.885476675185169</v>
      </c>
      <c r="J6" s="90">
        <f>+'A1'!J6</f>
        <v>2</v>
      </c>
    </row>
    <row r="7" spans="1:10" s="95" customFormat="1" ht="11.25" customHeight="1">
      <c r="A7" s="126" t="str">
        <f>+'A1'!A7</f>
        <v>Banka Poštanska štedionica A.D.- Beograd</v>
      </c>
      <c r="B7" s="89">
        <f>+'A1'!B7</f>
        <v>2066</v>
      </c>
      <c r="C7" s="262">
        <f>+'A1'!C7</f>
        <v>9.049496276828734</v>
      </c>
      <c r="D7" s="91">
        <f>+'A1'!D7</f>
        <v>3</v>
      </c>
      <c r="E7" s="89">
        <f>+'A1'!E7</f>
        <v>2206</v>
      </c>
      <c r="F7" s="262">
        <f>+'A1'!F7</f>
        <v>9.5201104781633</v>
      </c>
      <c r="G7" s="91">
        <f>+'A1'!G7</f>
        <v>3</v>
      </c>
      <c r="H7" s="89">
        <f>+'A1'!H7</f>
        <v>2193</v>
      </c>
      <c r="I7" s="262">
        <f>+'A1'!I7</f>
        <v>9.49885216788669</v>
      </c>
      <c r="J7" s="91">
        <f>+'A1'!J7</f>
        <v>3</v>
      </c>
    </row>
    <row r="8" spans="1:10" s="95" customFormat="1" ht="11.25" customHeight="1">
      <c r="A8" s="126" t="str">
        <f>+'A1'!A8</f>
        <v>Vojvođanskа bankа a.d. Novi Sad*</v>
      </c>
      <c r="B8" s="89">
        <f>+'A1'!B8</f>
        <v>675</v>
      </c>
      <c r="C8" s="262">
        <f>+'A1'!C8</f>
        <v>2.9566360052562417</v>
      </c>
      <c r="D8" s="90">
        <f>+'A1'!D8</f>
        <v>13</v>
      </c>
      <c r="E8" s="89">
        <f>+'A1'!E8</f>
        <v>2031</v>
      </c>
      <c r="F8" s="262">
        <f>+'A1'!F8</f>
        <v>8.764888658726049</v>
      </c>
      <c r="G8" s="90">
        <f>+'A1'!G8</f>
        <v>4</v>
      </c>
      <c r="H8" s="89">
        <f>+'A1'!H8</f>
        <v>1957</v>
      </c>
      <c r="I8" s="262">
        <f>+'A1'!I8</f>
        <v>8.476631870749772</v>
      </c>
      <c r="J8" s="90">
        <f>+'A1'!J8</f>
        <v>4</v>
      </c>
    </row>
    <row r="9" spans="1:10" s="95" customFormat="1" ht="11.25" customHeight="1">
      <c r="A9" s="126" t="str">
        <f>+'A1'!A9</f>
        <v>Raiffeisen Banka A.D.- Beograd</v>
      </c>
      <c r="B9" s="89">
        <f>+'A1'!B9</f>
        <v>1568</v>
      </c>
      <c r="C9" s="262">
        <f>+'A1'!C9</f>
        <v>6.868155935173018</v>
      </c>
      <c r="D9" s="90">
        <f>+'A1'!D9</f>
        <v>4</v>
      </c>
      <c r="E9" s="89">
        <f>+'A1'!E9</f>
        <v>1592</v>
      </c>
      <c r="F9" s="262">
        <f>+'A1'!F9</f>
        <v>6.870360780252028</v>
      </c>
      <c r="G9" s="90">
        <f>+'A1'!G9</f>
        <v>5</v>
      </c>
      <c r="H9" s="89">
        <f>+'A1'!H9</f>
        <v>1595</v>
      </c>
      <c r="I9" s="262">
        <f>+'A1'!I9</f>
        <v>6.908649889548231</v>
      </c>
      <c r="J9" s="90">
        <f>+'A1'!J9</f>
        <v>5</v>
      </c>
    </row>
    <row r="10" spans="1:10" s="250" customFormat="1" ht="11.25" customHeight="1">
      <c r="A10" s="126" t="str">
        <f>+'A1'!A10</f>
        <v>Eurobank A.D.- Beograd</v>
      </c>
      <c r="B10" s="89">
        <f>+'A1'!B10</f>
        <v>1499</v>
      </c>
      <c r="C10" s="262">
        <f>+'A1'!C10</f>
        <v>6.565922032413491</v>
      </c>
      <c r="D10" s="90">
        <f>+'A1'!D10</f>
        <v>5</v>
      </c>
      <c r="E10" s="89">
        <f>+'A1'!E10</f>
        <v>1467</v>
      </c>
      <c r="F10" s="262">
        <f>+'A1'!F10</f>
        <v>6.3309166235111345</v>
      </c>
      <c r="G10" s="90">
        <f>+'A1'!G10</f>
        <v>6</v>
      </c>
      <c r="H10" s="89">
        <f>+'A1'!H10</f>
        <v>1483</v>
      </c>
      <c r="I10" s="262">
        <f>+'A1'!I10</f>
        <v>6.423528392601898</v>
      </c>
      <c r="J10" s="90">
        <f>+'A1'!J10</f>
        <v>6</v>
      </c>
    </row>
    <row r="11" spans="1:10" s="95" customFormat="1" ht="11.25" customHeight="1">
      <c r="A11" s="126" t="str">
        <f>+'A1'!A11</f>
        <v>OTP Banka Srbija a.d. Beograd**</v>
      </c>
      <c r="B11" s="89">
        <f>+'A1'!B11</f>
        <v>1339</v>
      </c>
      <c r="C11" s="262">
        <f>+'A1'!C11</f>
        <v>5.86508979413053</v>
      </c>
      <c r="D11" s="90">
        <f>+'A1'!D11</f>
        <v>7</v>
      </c>
      <c r="E11" s="89">
        <f>+'A1'!E11</f>
        <v>1330</v>
      </c>
      <c r="F11" s="262">
        <f>+'A1'!F11</f>
        <v>5.739685827723114</v>
      </c>
      <c r="G11" s="90">
        <f>+'A1'!G11</f>
        <v>7</v>
      </c>
      <c r="H11" s="89">
        <f>+'A1'!H11</f>
        <v>1327</v>
      </c>
      <c r="I11" s="262">
        <f>+'A1'!I11</f>
        <v>5.747823450426647</v>
      </c>
      <c r="J11" s="90">
        <f>+'A1'!J11</f>
        <v>7</v>
      </c>
    </row>
    <row r="12" spans="1:10" s="95" customFormat="1" ht="11.25" customHeight="1">
      <c r="A12" s="126" t="str">
        <f>+'A1'!A12</f>
        <v>Unicredit Bank Srbija A.D.- Beograd</v>
      </c>
      <c r="B12" s="89">
        <f>+'A1'!B12</f>
        <v>1280</v>
      </c>
      <c r="C12" s="262">
        <f>+'A1'!C12</f>
        <v>5.606657906263688</v>
      </c>
      <c r="D12" s="90">
        <f>+'A1'!D12</f>
        <v>8</v>
      </c>
      <c r="E12" s="89">
        <f>+'A1'!E12</f>
        <v>1297</v>
      </c>
      <c r="F12" s="262">
        <f>+'A1'!F12</f>
        <v>5.597272570343518</v>
      </c>
      <c r="G12" s="90">
        <f>+'A1'!G12</f>
        <v>8</v>
      </c>
      <c r="H12" s="89">
        <f>+'A1'!H12</f>
        <v>1312</v>
      </c>
      <c r="I12" s="262">
        <f>+'A1'!I12</f>
        <v>5.682851821371335</v>
      </c>
      <c r="J12" s="90">
        <f>+'A1'!J12</f>
        <v>8</v>
      </c>
    </row>
    <row r="13" spans="1:10" s="95" customFormat="1" ht="11.25" customHeight="1">
      <c r="A13" s="126" t="str">
        <f>+'A1'!A13</f>
        <v>Erste Bank A.D.- Novi Sad</v>
      </c>
      <c r="B13" s="89">
        <f>+'A1'!B13</f>
        <v>1117</v>
      </c>
      <c r="C13" s="262">
        <f>+'A1'!C13</f>
        <v>4.892685063512921</v>
      </c>
      <c r="D13" s="90">
        <f>+'A1'!D13</f>
        <v>9</v>
      </c>
      <c r="E13" s="89">
        <f>+'A1'!E13</f>
        <v>1179</v>
      </c>
      <c r="F13" s="262">
        <f>+'A1'!F13</f>
        <v>5.088037286380114</v>
      </c>
      <c r="G13" s="90">
        <f>+'A1'!G13</f>
        <v>9</v>
      </c>
      <c r="H13" s="89">
        <f>+'A1'!H13</f>
        <v>1154</v>
      </c>
      <c r="I13" s="262">
        <f>+'A1'!I13</f>
        <v>4.998483995322043</v>
      </c>
      <c r="J13" s="90">
        <f>+'A1'!J13</f>
        <v>9</v>
      </c>
    </row>
    <row r="14" spans="1:10" s="95" customFormat="1" ht="11.25" customHeight="1">
      <c r="A14" s="126" t="str">
        <f>+'A1'!A14</f>
        <v>Credit Agricole banka Srbija A.D.- Novi Sad</v>
      </c>
      <c r="B14" s="89">
        <f>+'A1'!B14</f>
        <v>935</v>
      </c>
      <c r="C14" s="262">
        <f>+'A1'!C14</f>
        <v>4.095488392466053</v>
      </c>
      <c r="D14" s="90">
        <f>+'A1'!D14</f>
        <v>10</v>
      </c>
      <c r="E14" s="89">
        <f>+'A1'!E14</f>
        <v>932</v>
      </c>
      <c r="F14" s="262">
        <f>+'A1'!F14</f>
        <v>4.022095632660107</v>
      </c>
      <c r="G14" s="90">
        <f>+'A1'!G14</f>
        <v>10</v>
      </c>
      <c r="H14" s="89">
        <f>+'A1'!H14</f>
        <v>933</v>
      </c>
      <c r="I14" s="262">
        <f>+'A1'!I14</f>
        <v>4.041235327240438</v>
      </c>
      <c r="J14" s="90">
        <f>+'A1'!J14</f>
        <v>10</v>
      </c>
    </row>
    <row r="15" spans="1:10" s="95" customFormat="1" ht="11.25" customHeight="1">
      <c r="A15" s="126" t="str">
        <f>+'A1'!A15</f>
        <v>Sberbanka Srbija A.D.- Beograd</v>
      </c>
      <c r="B15" s="89">
        <f>+'A1'!B15</f>
        <v>725</v>
      </c>
      <c r="C15" s="262">
        <f>+'A1'!C15</f>
        <v>3.1756460797196673</v>
      </c>
      <c r="D15" s="90">
        <f>+'A1'!D15</f>
        <v>12</v>
      </c>
      <c r="E15" s="89">
        <f>+'A1'!E15</f>
        <v>731</v>
      </c>
      <c r="F15" s="262">
        <f>+'A1'!F15</f>
        <v>3.1546694286207493</v>
      </c>
      <c r="G15" s="90">
        <f>+'A1'!G15</f>
        <v>11</v>
      </c>
      <c r="H15" s="89">
        <f>+'A1'!H15</f>
        <v>734</v>
      </c>
      <c r="I15" s="262">
        <f>+'A1'!I15</f>
        <v>3.179278381773292</v>
      </c>
      <c r="J15" s="90">
        <f>+'A1'!J15</f>
        <v>11</v>
      </c>
    </row>
    <row r="16" spans="1:10" s="95" customFormat="1" ht="11.25" customHeight="1">
      <c r="A16" s="126" t="str">
        <f>+'A1'!A16</f>
        <v>Agroindustrijsko komercijalna banka AIK banka akcionarsko društvo, Beograd</v>
      </c>
      <c r="B16" s="89">
        <f>+'A1'!B16</f>
        <v>742</v>
      </c>
      <c r="C16" s="262">
        <f>+'A1'!C16</f>
        <v>3.2501095050372317</v>
      </c>
      <c r="D16" s="90">
        <f>+'A1'!D16</f>
        <v>11</v>
      </c>
      <c r="E16" s="89">
        <f>+'A1'!E16</f>
        <v>675</v>
      </c>
      <c r="F16" s="262">
        <f>+'A1'!F16</f>
        <v>2.9129984464008287</v>
      </c>
      <c r="G16" s="90">
        <f>+'A1'!G16</f>
        <v>12</v>
      </c>
      <c r="H16" s="89">
        <f>+'A1'!H16</f>
        <v>670</v>
      </c>
      <c r="I16" s="262">
        <f>+'A1'!I16</f>
        <v>2.902066097803959</v>
      </c>
      <c r="J16" s="90">
        <f>+'A1'!J16</f>
        <v>12</v>
      </c>
    </row>
    <row r="17" spans="1:10" s="95" customFormat="1" ht="11.25" customHeight="1">
      <c r="A17" s="126" t="str">
        <f>+'A1'!A17</f>
        <v>Direktna banka ad Kragujevac</v>
      </c>
      <c r="B17" s="89">
        <f>+'A1'!B17</f>
        <v>629</v>
      </c>
      <c r="C17" s="262">
        <f>+'A1'!C17</f>
        <v>2.7551467367498903</v>
      </c>
      <c r="D17" s="90">
        <f>+'A1'!D17</f>
        <v>14</v>
      </c>
      <c r="E17" s="89">
        <f>+'A1'!E17</f>
        <v>655</v>
      </c>
      <c r="F17" s="262">
        <f>+'A1'!F17</f>
        <v>2.8266873813222855</v>
      </c>
      <c r="G17" s="90">
        <f>+'A1'!G17</f>
        <v>13</v>
      </c>
      <c r="H17" s="89">
        <f>+'A1'!H17</f>
        <v>656</v>
      </c>
      <c r="I17" s="262">
        <f>+'A1'!I17</f>
        <v>2.8414259106856674</v>
      </c>
      <c r="J17" s="90">
        <f>+'A1'!J17</f>
        <v>13</v>
      </c>
    </row>
    <row r="18" spans="1:10" s="95" customFormat="1" ht="11.25" customHeight="1">
      <c r="A18" s="126" t="str">
        <f>+'A1'!A18</f>
        <v>Addiko Bank AD Beograd</v>
      </c>
      <c r="B18" s="89">
        <f>+'A1'!B18</f>
        <v>585</v>
      </c>
      <c r="C18" s="262">
        <f>+'A1'!C18</f>
        <v>2.562417871222076</v>
      </c>
      <c r="D18" s="90">
        <f>+'A1'!D18</f>
        <v>15</v>
      </c>
      <c r="E18" s="89">
        <f>+'A1'!E18</f>
        <v>589</v>
      </c>
      <c r="F18" s="262">
        <f>+'A1'!F18</f>
        <v>2.5418608665630935</v>
      </c>
      <c r="G18" s="90">
        <f>+'A1'!G18</f>
        <v>14</v>
      </c>
      <c r="H18" s="89">
        <f>+'A1'!H18</f>
        <v>558</v>
      </c>
      <c r="I18" s="262">
        <f>+'A1'!I18</f>
        <v>2.4169446008576254</v>
      </c>
      <c r="J18" s="90">
        <f>+'A1'!J18</f>
        <v>14</v>
      </c>
    </row>
    <row r="19" spans="1:10" s="95" customFormat="1" ht="11.25" customHeight="1">
      <c r="A19" s="126" t="str">
        <f>+'A1'!A19</f>
        <v>Halkbank Akcionarsko društvo Beograd</v>
      </c>
      <c r="B19" s="89">
        <f>+'A1'!B19</f>
        <v>487</v>
      </c>
      <c r="C19" s="262">
        <f>+'A1'!C19</f>
        <v>2.133158125273763</v>
      </c>
      <c r="D19" s="90">
        <f>+'A1'!D19</f>
        <v>16</v>
      </c>
      <c r="E19" s="89">
        <f>+'A1'!E19</f>
        <v>506</v>
      </c>
      <c r="F19" s="262">
        <f>+'A1'!F19</f>
        <v>2.18366994648714</v>
      </c>
      <c r="G19" s="90">
        <f>+'A1'!G19</f>
        <v>15</v>
      </c>
      <c r="H19" s="89">
        <f>+'A1'!H19</f>
        <v>525</v>
      </c>
      <c r="I19" s="262">
        <f>+'A1'!I19</f>
        <v>2.2740070169359377</v>
      </c>
      <c r="J19" s="90">
        <f>+'A1'!J19</f>
        <v>15</v>
      </c>
    </row>
    <row r="20" spans="1:10" s="95" customFormat="1" ht="11.25" customHeight="1">
      <c r="A20" s="126" t="str">
        <f>+'A1'!A20</f>
        <v>NLB banka A.D.- Beograd</v>
      </c>
      <c r="B20" s="89">
        <f>+'A1'!B20</f>
        <v>458</v>
      </c>
      <c r="C20" s="262">
        <f>+'A1'!C20</f>
        <v>2.006132282084976</v>
      </c>
      <c r="D20" s="90">
        <f>+'A1'!D20</f>
        <v>17</v>
      </c>
      <c r="E20" s="89">
        <f>+'A1'!E20</f>
        <v>476</v>
      </c>
      <c r="F20" s="262">
        <f>+'A1'!F20</f>
        <v>2.054203348869325</v>
      </c>
      <c r="G20" s="90">
        <f>+'A1'!G20</f>
        <v>16</v>
      </c>
      <c r="H20" s="89">
        <f>+'A1'!H20</f>
        <v>479</v>
      </c>
      <c r="I20" s="262">
        <f>+'A1'!I20</f>
        <v>2.0747606878329794</v>
      </c>
      <c r="J20" s="90">
        <f>+'A1'!J20</f>
        <v>16</v>
      </c>
    </row>
    <row r="21" spans="1:10" s="95" customFormat="1" ht="11.25" customHeight="1">
      <c r="A21" s="126" t="str">
        <f>+'A1'!A21</f>
        <v>Opportunity banka A.D.- Novi Sad</v>
      </c>
      <c r="B21" s="89">
        <f>+'A1'!B21</f>
        <v>367</v>
      </c>
      <c r="C21" s="262">
        <f>+'A1'!C21</f>
        <v>1.607533946561542</v>
      </c>
      <c r="D21" s="90">
        <f>+'A1'!D21</f>
        <v>18</v>
      </c>
      <c r="E21" s="89">
        <f>+'A1'!E21</f>
        <v>425</v>
      </c>
      <c r="F21" s="262">
        <f>+'A1'!F21</f>
        <v>1.8341101329190401</v>
      </c>
      <c r="G21" s="90">
        <f>+'A1'!G21</f>
        <v>17</v>
      </c>
      <c r="H21" s="89">
        <f>+'A1'!H21</f>
        <v>425</v>
      </c>
      <c r="I21" s="262">
        <f>+'A1'!I21</f>
        <v>1.8408628232338544</v>
      </c>
      <c r="J21" s="90">
        <f>+'A1'!J21</f>
        <v>17</v>
      </c>
    </row>
    <row r="22" spans="1:10" s="95" customFormat="1" ht="11.25" customHeight="1">
      <c r="A22" s="126" t="str">
        <f>+'A1'!A22</f>
        <v>ProCredit Bank A.D.- Beograd</v>
      </c>
      <c r="B22" s="89">
        <f>+'A1'!B22</f>
        <v>355</v>
      </c>
      <c r="C22" s="262">
        <f>+'A1'!C22</f>
        <v>1.5549715286903198</v>
      </c>
      <c r="D22" s="90">
        <f>+'A1'!D22</f>
        <v>19</v>
      </c>
      <c r="E22" s="89">
        <f>+'A1'!E22</f>
        <v>377</v>
      </c>
      <c r="F22" s="262">
        <f>+'A1'!F22</f>
        <v>1.6269635767305368</v>
      </c>
      <c r="G22" s="90">
        <f>+'A1'!G22</f>
        <v>18</v>
      </c>
      <c r="H22" s="89">
        <f>+'A1'!H22</f>
        <v>383</v>
      </c>
      <c r="I22" s="262">
        <f>+'A1'!I22</f>
        <v>1.6589422618789798</v>
      </c>
      <c r="J22" s="90">
        <f>+'A1'!J22</f>
        <v>18</v>
      </c>
    </row>
    <row r="23" spans="1:10" s="95" customFormat="1" ht="11.25" customHeight="1">
      <c r="A23" s="126" t="str">
        <f>+'A1'!A23</f>
        <v>mts banka akcionarsko drustvo, Beograd </v>
      </c>
      <c r="B23" s="89">
        <f>+'A1'!B23</f>
        <v>188</v>
      </c>
      <c r="C23" s="262">
        <f>+'A1'!C23</f>
        <v>0.8234778799824792</v>
      </c>
      <c r="D23" s="90">
        <f>+'A1'!D23</f>
        <v>20</v>
      </c>
      <c r="E23" s="89">
        <f>+'A1'!E23</f>
        <v>208</v>
      </c>
      <c r="F23" s="262">
        <f>+'A1'!F23</f>
        <v>0.897635076816848</v>
      </c>
      <c r="G23" s="90">
        <f>+'A1'!G23</f>
        <v>19</v>
      </c>
      <c r="H23" s="89">
        <f>+'A1'!H23</f>
        <v>212</v>
      </c>
      <c r="I23" s="262">
        <f>+'A1'!I23</f>
        <v>0.9182656906484168</v>
      </c>
      <c r="J23" s="90">
        <f>+'A1'!J23</f>
        <v>19</v>
      </c>
    </row>
    <row r="24" spans="1:10" s="95" customFormat="1" ht="11.25" customHeight="1">
      <c r="A24" s="126" t="str">
        <f>+'A1'!A24</f>
        <v>Telenor banka A.D. - Beograd</v>
      </c>
      <c r="B24" s="89">
        <f>+'A1'!B24</f>
        <v>174</v>
      </c>
      <c r="C24" s="262">
        <f>+'A1'!C24</f>
        <v>0.7621550591327201</v>
      </c>
      <c r="D24" s="90">
        <f>+'A1'!D24</f>
        <v>21</v>
      </c>
      <c r="E24" s="89">
        <f>+'A1'!E24</f>
        <v>192</v>
      </c>
      <c r="F24" s="262">
        <f>+'A1'!F24</f>
        <v>0.8285862247540134</v>
      </c>
      <c r="G24" s="90">
        <f>+'A1'!G24</f>
        <v>20</v>
      </c>
      <c r="H24" s="89">
        <f>+'A1'!H24</f>
        <v>192</v>
      </c>
      <c r="I24" s="262">
        <f>+'A1'!I24</f>
        <v>0.8316368519080002</v>
      </c>
      <c r="J24" s="90">
        <f>+'A1'!J24</f>
        <v>20</v>
      </c>
    </row>
    <row r="25" spans="1:10" s="95" customFormat="1" ht="11.25" customHeight="1">
      <c r="A25" s="126" t="str">
        <f>+'A1'!A25</f>
        <v>Expobank akcionarsko društvo Beograd</v>
      </c>
      <c r="B25" s="89">
        <f>+'A1'!B25</f>
        <v>157</v>
      </c>
      <c r="C25" s="262">
        <f>+'A1'!C25</f>
        <v>0.6876916338151555</v>
      </c>
      <c r="D25" s="90">
        <f>+'A1'!D25</f>
        <v>22</v>
      </c>
      <c r="E25" s="89">
        <f>+'A1'!E25</f>
        <v>133</v>
      </c>
      <c r="F25" s="262">
        <f>+'A1'!F25</f>
        <v>0.5739685827723114</v>
      </c>
      <c r="G25" s="90">
        <f>+'A1'!G25</f>
        <v>21</v>
      </c>
      <c r="H25" s="89">
        <f>+'A1'!H25</f>
        <v>132</v>
      </c>
      <c r="I25" s="262">
        <f>+'A1'!I25</f>
        <v>0.5717503356867502</v>
      </c>
      <c r="J25" s="90">
        <f>+'A1'!J25</f>
        <v>21</v>
      </c>
    </row>
    <row r="26" spans="1:10" s="95" customFormat="1" ht="11.25" customHeight="1">
      <c r="A26" s="126" t="str">
        <f>+'A1'!A26</f>
        <v>JUBMES banka A.D.- Beograd</v>
      </c>
      <c r="B26" s="89">
        <f>+'A1'!B26</f>
        <v>122</v>
      </c>
      <c r="C26" s="262">
        <f>+'A1'!C26</f>
        <v>0.5343845816907578</v>
      </c>
      <c r="D26" s="90">
        <f>+'A1'!D26</f>
        <v>23</v>
      </c>
      <c r="E26" s="89">
        <f>+'A1'!E26</f>
        <v>121</v>
      </c>
      <c r="F26" s="262">
        <f>+'A1'!F26</f>
        <v>0.5221819437251856</v>
      </c>
      <c r="G26" s="90">
        <f>+'A1'!G26</f>
        <v>22</v>
      </c>
      <c r="H26" s="89">
        <f>+'A1'!H26</f>
        <v>121</v>
      </c>
      <c r="I26" s="262">
        <f>+'A1'!I26</f>
        <v>0.524104474379521</v>
      </c>
      <c r="J26" s="90">
        <f>+'A1'!J26</f>
        <v>22</v>
      </c>
    </row>
    <row r="27" spans="1:10" s="95" customFormat="1" ht="11.25" customHeight="1">
      <c r="A27" s="126" t="str">
        <f>+'A1'!A27</f>
        <v>API Bank akcionarsko društvo Beograd</v>
      </c>
      <c r="B27" s="89">
        <f>+'A1'!B27</f>
        <v>81</v>
      </c>
      <c r="C27" s="262">
        <f>+'A1'!C27</f>
        <v>0.354796320630749</v>
      </c>
      <c r="D27" s="90">
        <f>+'A1'!D27</f>
        <v>24</v>
      </c>
      <c r="E27" s="89">
        <f>+'A1'!E27</f>
        <v>92</v>
      </c>
      <c r="F27" s="262">
        <f>+'A1'!F27</f>
        <v>0.3970308993612981</v>
      </c>
      <c r="G27" s="90">
        <f>+'A1'!G27</f>
        <v>23</v>
      </c>
      <c r="H27" s="89">
        <f>+'A1'!H27</f>
        <v>95</v>
      </c>
      <c r="I27" s="262">
        <f>+'A1'!I27</f>
        <v>0.41148698401697925</v>
      </c>
      <c r="J27" s="90">
        <f>+'A1'!J27</f>
        <v>23</v>
      </c>
    </row>
    <row r="28" spans="1:10" s="95" customFormat="1" ht="11.25" customHeight="1">
      <c r="A28" s="126" t="str">
        <f>+'A1'!A28</f>
        <v>Srpska banka A.D.- Beograd</v>
      </c>
      <c r="B28" s="89">
        <f>+'A1'!B28</f>
        <v>64</v>
      </c>
      <c r="C28" s="262">
        <f>+'A1'!C28</f>
        <v>0.2803328953131844</v>
      </c>
      <c r="D28" s="90">
        <f>+'A1'!D28</f>
        <v>25</v>
      </c>
      <c r="E28" s="89">
        <f>+'A1'!E28</f>
        <v>69</v>
      </c>
      <c r="F28" s="262">
        <f>+'A1'!F28</f>
        <v>0.29777317452097357</v>
      </c>
      <c r="G28" s="90">
        <f>+'A1'!G28</f>
        <v>24</v>
      </c>
      <c r="H28" s="89">
        <f>+'A1'!H28</f>
        <v>70</v>
      </c>
      <c r="I28" s="262">
        <f>+'A1'!I28</f>
        <v>0.3032009355914584</v>
      </c>
      <c r="J28" s="90">
        <f>+'A1'!J28</f>
        <v>24</v>
      </c>
    </row>
    <row r="29" spans="1:10" s="95" customFormat="1" ht="11.25" customHeight="1">
      <c r="A29" s="126" t="str">
        <f>+'A1'!A29</f>
        <v>MIRABANK AKCIONARSKO DRUSTVO BEOGRAD</v>
      </c>
      <c r="B29" s="89">
        <f>+'A1'!B29</f>
        <v>35</v>
      </c>
      <c r="C29" s="262">
        <f>+'A1'!C29</f>
        <v>0.1533070521243977</v>
      </c>
      <c r="D29" s="90">
        <f>+'A1'!D29</f>
        <v>26</v>
      </c>
      <c r="E29" s="89">
        <f>+'A1'!E29</f>
        <v>36</v>
      </c>
      <c r="F29" s="262">
        <f>+'A1'!F29</f>
        <v>0.15535991714137753</v>
      </c>
      <c r="G29" s="90">
        <f>+'A1'!G29</f>
        <v>25</v>
      </c>
      <c r="H29" s="89">
        <f>+'A1'!H29</f>
        <v>36</v>
      </c>
      <c r="I29" s="262">
        <f>+'A1'!I29</f>
        <v>0.15593190973275003</v>
      </c>
      <c r="J29" s="90">
        <f>+'A1'!J29</f>
        <v>25</v>
      </c>
    </row>
    <row r="30" spans="1:10" s="95" customFormat="1" ht="11.25" customHeight="1">
      <c r="A30" s="126" t="str">
        <f>+'A1'!A30</f>
        <v>Bank of China Srbija akcionarsko društvo Beograd - Novi Beograd</v>
      </c>
      <c r="B30" s="89">
        <f>+'A1'!B30</f>
        <v>26</v>
      </c>
      <c r="C30" s="262">
        <f>+'A1'!C30</f>
        <v>0.11388523872098116</v>
      </c>
      <c r="D30" s="90">
        <f>+'A1'!D30</f>
        <v>27</v>
      </c>
      <c r="E30" s="89">
        <f>+'A1'!E30</f>
        <v>29</v>
      </c>
      <c r="F30" s="262">
        <f>+'A1'!F30</f>
        <v>0.12515104436388744</v>
      </c>
      <c r="G30" s="90">
        <f>+'A1'!G30</f>
        <v>26</v>
      </c>
      <c r="H30" s="89">
        <f>+'A1'!H30</f>
        <v>28</v>
      </c>
      <c r="I30" s="262">
        <f>+'A1'!I30</f>
        <v>0.12128037423658336</v>
      </c>
      <c r="J30" s="90">
        <f>+'A1'!J30</f>
        <v>26</v>
      </c>
    </row>
    <row r="31" spans="1:10" s="95" customFormat="1" ht="11.25" customHeight="1" thickBot="1">
      <c r="A31" s="126" t="str">
        <f>+'A1'!A31</f>
        <v>Vojvođanska banka A.D.- Novi Sad</v>
      </c>
      <c r="B31" s="89">
        <f>+'A1'!B31</f>
        <v>1395</v>
      </c>
      <c r="C31" s="262">
        <f>+'A1'!C31</f>
        <v>6.110381077529566</v>
      </c>
      <c r="D31" s="90">
        <f>+'A1'!D31</f>
        <v>6</v>
      </c>
      <c r="E31" s="89"/>
      <c r="F31" s="262"/>
      <c r="G31" s="90"/>
      <c r="H31" s="89"/>
      <c r="I31" s="262"/>
      <c r="J31" s="90"/>
    </row>
    <row r="32" spans="1:10" s="95" customFormat="1" ht="11.25" customHeight="1" thickBot="1">
      <c r="A32" s="97" t="s">
        <v>139</v>
      </c>
      <c r="B32" s="266">
        <f>SUM(B5:B31)</f>
        <v>22830</v>
      </c>
      <c r="C32" s="267">
        <f>SUM(C5:C31)</f>
        <v>100.00000000000001</v>
      </c>
      <c r="D32" s="261"/>
      <c r="E32" s="266">
        <f>SUM(E5:E31)</f>
        <v>23172</v>
      </c>
      <c r="F32" s="267">
        <f>SUM(F5:F31)</f>
        <v>100.00000000000003</v>
      </c>
      <c r="G32" s="266"/>
      <c r="H32" s="266">
        <f>SUM(H5:H31)</f>
        <v>23087</v>
      </c>
      <c r="I32" s="267">
        <f>SUM(I5:I31)</f>
        <v>99.99999999999996</v>
      </c>
      <c r="J32" s="266"/>
    </row>
    <row r="33" spans="2:4" ht="9.75">
      <c r="B33" s="12"/>
      <c r="D33" s="12"/>
    </row>
    <row r="35" ht="9.75">
      <c r="A35" s="190" t="s">
        <v>661</v>
      </c>
    </row>
    <row r="36" ht="9.75">
      <c r="A36" s="190" t="s">
        <v>667</v>
      </c>
    </row>
    <row r="38" ht="9.75">
      <c r="A38" s="40"/>
    </row>
  </sheetData>
  <sheetProtection/>
  <mergeCells count="3">
    <mergeCell ref="B3:D3"/>
    <mergeCell ref="E3:G3"/>
    <mergeCell ref="H3:J3"/>
  </mergeCells>
  <printOptions/>
  <pageMargins left="0.7" right="0.7" top="0.75" bottom="0.75" header="0.3" footer="0.3"/>
  <pageSetup horizontalDpi="600" verticalDpi="600" orientation="portrait" scale="66" r:id="rId1"/>
</worksheet>
</file>

<file path=xl/worksheets/sheet20.xml><?xml version="1.0" encoding="utf-8"?>
<worksheet xmlns="http://schemas.openxmlformats.org/spreadsheetml/2006/main" xmlns:r="http://schemas.openxmlformats.org/officeDocument/2006/relationships">
  <sheetPr>
    <tabColor rgb="FF92D050"/>
  </sheetPr>
  <dimension ref="A1:S1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52.7109375" style="5" bestFit="1" customWidth="1"/>
    <col min="2" max="9" width="7.7109375" style="23" customWidth="1"/>
    <col min="10" max="11" width="9.140625" style="5" customWidth="1"/>
    <col min="12" max="17" width="9.140625" style="52" customWidth="1"/>
    <col min="18" max="16384" width="9.140625" style="5" customWidth="1"/>
  </cols>
  <sheetData>
    <row r="1" spans="1:17" s="76" customFormat="1" ht="12">
      <c r="A1" s="171" t="s">
        <v>182</v>
      </c>
      <c r="B1" s="162"/>
      <c r="C1" s="162"/>
      <c r="D1" s="162"/>
      <c r="E1" s="162"/>
      <c r="F1" s="162"/>
      <c r="G1" s="162"/>
      <c r="H1" s="162"/>
      <c r="I1" s="162"/>
      <c r="L1" s="77"/>
      <c r="M1" s="77"/>
      <c r="N1" s="77"/>
      <c r="O1" s="77"/>
      <c r="P1" s="77"/>
      <c r="Q1" s="77"/>
    </row>
    <row r="2" ht="9.75">
      <c r="A2" s="59" t="s">
        <v>183</v>
      </c>
    </row>
    <row r="3" spans="1:9" ht="10.5" thickBot="1">
      <c r="A3" s="138"/>
      <c r="B3" s="233"/>
      <c r="C3" s="233"/>
      <c r="D3" s="233"/>
      <c r="E3" s="233"/>
      <c r="F3" s="233"/>
      <c r="G3" s="233"/>
      <c r="H3" s="233"/>
      <c r="I3" s="233"/>
    </row>
    <row r="4" spans="1:19" ht="10.5" customHeight="1" thickBot="1">
      <c r="A4" s="48"/>
      <c r="B4" s="797" t="s">
        <v>679</v>
      </c>
      <c r="C4" s="797"/>
      <c r="D4" s="796" t="s">
        <v>680</v>
      </c>
      <c r="E4" s="796"/>
      <c r="F4" s="796" t="s">
        <v>681</v>
      </c>
      <c r="G4" s="796"/>
      <c r="H4" s="781" t="s">
        <v>682</v>
      </c>
      <c r="I4" s="781"/>
      <c r="J4" s="781" t="s">
        <v>671</v>
      </c>
      <c r="K4" s="781"/>
      <c r="L4" s="781" t="s">
        <v>678</v>
      </c>
      <c r="M4" s="781"/>
      <c r="N4" s="781" t="s">
        <v>672</v>
      </c>
      <c r="O4" s="781"/>
      <c r="P4" s="781" t="s">
        <v>673</v>
      </c>
      <c r="Q4" s="781"/>
      <c r="R4" s="781" t="s">
        <v>887</v>
      </c>
      <c r="S4" s="781"/>
    </row>
    <row r="5" spans="1:19" ht="10.5" thickBot="1">
      <c r="A5" s="137"/>
      <c r="B5" s="378" t="s">
        <v>146</v>
      </c>
      <c r="C5" s="74" t="s">
        <v>2</v>
      </c>
      <c r="D5" s="378" t="s">
        <v>146</v>
      </c>
      <c r="E5" s="74" t="s">
        <v>2</v>
      </c>
      <c r="F5" s="378" t="s">
        <v>882</v>
      </c>
      <c r="G5" s="74" t="s">
        <v>2</v>
      </c>
      <c r="H5" s="378" t="s">
        <v>882</v>
      </c>
      <c r="I5" s="74" t="s">
        <v>2</v>
      </c>
      <c r="J5" s="378" t="s">
        <v>882</v>
      </c>
      <c r="K5" s="331" t="s">
        <v>2</v>
      </c>
      <c r="L5" s="378" t="s">
        <v>882</v>
      </c>
      <c r="M5" s="295" t="s">
        <v>2</v>
      </c>
      <c r="N5" s="378" t="s">
        <v>882</v>
      </c>
      <c r="O5" s="466" t="s">
        <v>2</v>
      </c>
      <c r="P5" s="378" t="s">
        <v>882</v>
      </c>
      <c r="Q5" s="466" t="s">
        <v>2</v>
      </c>
      <c r="R5" s="404" t="s">
        <v>882</v>
      </c>
      <c r="S5" s="466" t="s">
        <v>2</v>
      </c>
    </row>
    <row r="6" spans="1:19" s="95" customFormat="1" ht="10.5" customHeight="1">
      <c r="A6" s="551" t="s">
        <v>184</v>
      </c>
      <c r="B6" s="380">
        <f>'А9'!B6</f>
        <v>1.535</v>
      </c>
      <c r="C6" s="380">
        <f>'А9'!C6</f>
        <v>0.3643830413521341</v>
      </c>
      <c r="D6" s="380">
        <f>'А9'!D6</f>
        <v>0.8</v>
      </c>
      <c r="E6" s="380">
        <f>'А9'!E6</f>
        <v>0.18841262364578426</v>
      </c>
      <c r="F6" s="380">
        <f>'А9'!F6</f>
        <v>0.7088139999999999</v>
      </c>
      <c r="G6" s="380">
        <f>'А9'!G6</f>
        <v>0.2049906356007644</v>
      </c>
      <c r="H6" s="380">
        <f>'А9'!H6</f>
        <v>0.053</v>
      </c>
      <c r="I6" s="380">
        <f>'А9'!I6</f>
        <v>0.025862868240885777</v>
      </c>
      <c r="J6" s="380">
        <f>'А9'!J6</f>
        <v>0.002355</v>
      </c>
      <c r="K6" s="380">
        <f>'А9'!K6</f>
        <v>0.0018025262876645047</v>
      </c>
      <c r="L6" s="380">
        <f>'А9'!L6</f>
        <v>0.002358</v>
      </c>
      <c r="M6" s="380">
        <f>'А9'!M6</f>
        <v>0.0018806023586900793</v>
      </c>
      <c r="N6" s="380">
        <f>'А9'!N6</f>
        <v>0.0018</v>
      </c>
      <c r="O6" s="380">
        <f>'А9'!O6</f>
        <v>0.001467683409240696</v>
      </c>
      <c r="P6" s="380">
        <f>'А9'!P6</f>
        <v>0.002371</v>
      </c>
      <c r="Q6" s="380">
        <f>'А9'!Q6</f>
        <v>0.0021100405080610885</v>
      </c>
      <c r="R6" s="596">
        <f>'А9'!R6</f>
        <v>0.002288</v>
      </c>
      <c r="S6" s="596">
        <f>'А9'!S6</f>
        <v>0.0022560525586096175</v>
      </c>
    </row>
    <row r="7" spans="1:19" s="95" customFormat="1" ht="10.5" customHeight="1">
      <c r="A7" s="552" t="s">
        <v>155</v>
      </c>
      <c r="B7" s="380">
        <f>'А9'!B7</f>
        <v>20.585</v>
      </c>
      <c r="C7" s="380">
        <f>'А9'!C7</f>
        <v>4.886530883539858</v>
      </c>
      <c r="D7" s="380">
        <f>'А9'!D7</f>
        <v>18.5</v>
      </c>
      <c r="E7" s="380">
        <f>'А9'!E7</f>
        <v>4.357041921808761</v>
      </c>
      <c r="F7" s="380">
        <f>'А9'!F7</f>
        <v>15.127759</v>
      </c>
      <c r="G7" s="380">
        <f>'А9'!G7</f>
        <v>4.374982622557093</v>
      </c>
      <c r="H7" s="380">
        <f>'А9'!H7</f>
        <v>5.234</v>
      </c>
      <c r="I7" s="380">
        <f>'А9'!I7</f>
        <v>2.554080233448984</v>
      </c>
      <c r="J7" s="380">
        <f>'А9'!J7</f>
        <v>3.481694</v>
      </c>
      <c r="K7" s="380">
        <f>'А9'!K7</f>
        <v>2.66490231872772</v>
      </c>
      <c r="L7" s="380">
        <f>'А9'!L7</f>
        <v>4.295</v>
      </c>
      <c r="M7" s="380">
        <f>'А9'!M7</f>
        <v>3.4254398348489783</v>
      </c>
      <c r="N7" s="380">
        <f>'А9'!N7</f>
        <v>3.871986</v>
      </c>
      <c r="O7" s="380">
        <f>'А9'!O7</f>
        <v>3.157138673895692</v>
      </c>
      <c r="P7" s="380">
        <f>'А9'!P7</f>
        <v>2.116222</v>
      </c>
      <c r="Q7" s="380">
        <f>'А9'!Q7</f>
        <v>1.8833041518557796</v>
      </c>
      <c r="R7" s="596">
        <f>'А9'!R7</f>
        <v>1.825239</v>
      </c>
      <c r="S7" s="596">
        <f>'А9'!S7</f>
        <v>1.7997531101503759</v>
      </c>
    </row>
    <row r="8" spans="1:19" s="95" customFormat="1" ht="10.5" customHeight="1">
      <c r="A8" s="552" t="s">
        <v>516</v>
      </c>
      <c r="B8" s="380">
        <f>'А9'!B8</f>
        <v>227.846</v>
      </c>
      <c r="C8" s="380">
        <f>'А9'!C8</f>
        <v>54.086787257275795</v>
      </c>
      <c r="D8" s="380">
        <f>'А9'!D8</f>
        <v>198.3</v>
      </c>
      <c r="E8" s="380">
        <f>'А9'!E8</f>
        <v>46.702779086198774</v>
      </c>
      <c r="F8" s="380">
        <f>'А9'!F8</f>
        <v>157.658764</v>
      </c>
      <c r="G8" s="380">
        <f>'А9'!G8</f>
        <v>45.59527639181916</v>
      </c>
      <c r="H8" s="380">
        <f>'А9'!H8</f>
        <v>102.369</v>
      </c>
      <c r="I8" s="380">
        <f>'А9'!I8</f>
        <v>49.95388601794785</v>
      </c>
      <c r="J8" s="380">
        <f>'А9'!J8</f>
        <v>53.36774</v>
      </c>
      <c r="K8" s="380">
        <f>'А9'!K8</f>
        <v>40.847878668044366</v>
      </c>
      <c r="L8" s="380">
        <f>'А9'!L8</f>
        <v>51.763</v>
      </c>
      <c r="M8" s="380">
        <f>'А9'!M8</f>
        <v>41.283129725561736</v>
      </c>
      <c r="N8" s="380">
        <f>'А9'!N8</f>
        <v>49.32599</v>
      </c>
      <c r="O8" s="380">
        <f>'А9'!O8</f>
        <v>40.21940953742916</v>
      </c>
      <c r="P8" s="380">
        <f>'А9'!P8</f>
        <v>41.504717</v>
      </c>
      <c r="Q8" s="380">
        <f>'А9'!Q8</f>
        <v>36.9365812507852</v>
      </c>
      <c r="R8" s="596">
        <f>'А9'!R8</f>
        <v>37.123916</v>
      </c>
      <c r="S8" s="596">
        <f>'А9'!S8</f>
        <v>36.60555318068554</v>
      </c>
    </row>
    <row r="9" spans="1:19" s="95" customFormat="1" ht="10.5" customHeight="1">
      <c r="A9" s="552" t="s">
        <v>185</v>
      </c>
      <c r="B9" s="380">
        <f>'А9'!B9</f>
        <v>10.763</v>
      </c>
      <c r="C9" s="380">
        <f>'А9'!C9</f>
        <v>2.554954185063856</v>
      </c>
      <c r="D9" s="380">
        <f>'А9'!D9</f>
        <v>10.1</v>
      </c>
      <c r="E9" s="380">
        <f>'А9'!E9</f>
        <v>2.3787093735280265</v>
      </c>
      <c r="F9" s="380">
        <f>'А9'!F9</f>
        <v>9.633215</v>
      </c>
      <c r="G9" s="380">
        <f>'А9'!G9</f>
        <v>2.7859478872155705</v>
      </c>
      <c r="H9" s="380">
        <f>'А9'!H9</f>
        <v>4.348</v>
      </c>
      <c r="I9" s="380">
        <f>'А9'!I9</f>
        <v>2.1217311530447427</v>
      </c>
      <c r="J9" s="380">
        <f>'А9'!J9</f>
        <v>2.742835</v>
      </c>
      <c r="K9" s="380">
        <f>'А9'!K9</f>
        <v>2.099376726210731</v>
      </c>
      <c r="L9" s="380">
        <f>'А9'!L9</f>
        <v>2.42</v>
      </c>
      <c r="M9" s="380">
        <f>'А9'!M9</f>
        <v>1.9300499185877829</v>
      </c>
      <c r="N9" s="380">
        <f>'А9'!N9</f>
        <v>2.42887</v>
      </c>
      <c r="O9" s="380">
        <f>'А9'!O9</f>
        <v>1.9804512234458052</v>
      </c>
      <c r="P9" s="380">
        <f>'А9'!P9</f>
        <v>2.176826</v>
      </c>
      <c r="Q9" s="380">
        <f>'А9'!Q9</f>
        <v>1.937237890763639</v>
      </c>
      <c r="R9" s="596">
        <f>'А9'!R9</f>
        <v>2.175366</v>
      </c>
      <c r="S9" s="596">
        <f>'А9'!S9</f>
        <v>2.144991271945966</v>
      </c>
    </row>
    <row r="10" spans="1:19" s="95" customFormat="1" ht="10.5" customHeight="1">
      <c r="A10" s="552" t="s">
        <v>159</v>
      </c>
      <c r="B10" s="380">
        <f>'А9'!B10</f>
        <v>0.654</v>
      </c>
      <c r="C10" s="380">
        <f>'А9'!C10</f>
        <v>0.15524854009400374</v>
      </c>
      <c r="D10" s="380">
        <f>'А9'!D10</f>
        <v>1.3</v>
      </c>
      <c r="E10" s="380">
        <f>'А9'!E10</f>
        <v>0.30617051342439944</v>
      </c>
      <c r="F10" s="380">
        <f>'А9'!F10</f>
        <v>1.441251</v>
      </c>
      <c r="G10" s="380">
        <f>'А9'!G10</f>
        <v>0.4168130970187345</v>
      </c>
      <c r="H10" s="380">
        <f>'А9'!H10</f>
        <v>1.09</v>
      </c>
      <c r="I10" s="380">
        <f>'А9'!I10</f>
        <v>0.5318967241993491</v>
      </c>
      <c r="J10" s="380">
        <f>'А9'!J10</f>
        <v>0.382743</v>
      </c>
      <c r="K10" s="380">
        <f>'А9'!K10</f>
        <v>0.2929530016643633</v>
      </c>
      <c r="L10" s="380">
        <f>'А9'!L10</f>
        <v>0.374</v>
      </c>
      <c r="M10" s="380">
        <f>'А9'!M10</f>
        <v>0.29828044196356646</v>
      </c>
      <c r="N10" s="380">
        <f>'А9'!N10</f>
        <v>0.317054</v>
      </c>
      <c r="O10" s="380">
        <f>'А9'!O10</f>
        <v>0.2585193864629998</v>
      </c>
      <c r="P10" s="380">
        <f>'А9'!P10</f>
        <v>0.31505</v>
      </c>
      <c r="Q10" s="380">
        <f>'А9'!Q10</f>
        <v>0.28037463604582286</v>
      </c>
      <c r="R10" s="596">
        <f>'А9'!R10</f>
        <v>0.321751</v>
      </c>
      <c r="S10" s="596">
        <f>'А9'!S10</f>
        <v>0.3172583770914349</v>
      </c>
    </row>
    <row r="11" spans="1:19" s="95" customFormat="1" ht="10.5" customHeight="1">
      <c r="A11" s="552" t="s">
        <v>186</v>
      </c>
      <c r="B11" s="380">
        <f>'А9'!B11</f>
        <v>66.407</v>
      </c>
      <c r="C11" s="380">
        <f>'А9'!C11</f>
        <v>15.763898779850926</v>
      </c>
      <c r="D11" s="380">
        <f>'А9'!D11</f>
        <v>73.4</v>
      </c>
      <c r="E11" s="380">
        <f>'А9'!E11</f>
        <v>17.286858219500708</v>
      </c>
      <c r="F11" s="380">
        <f>'А9'!F11</f>
        <v>69.233123</v>
      </c>
      <c r="G11" s="380">
        <f>'А9'!G11</f>
        <v>20.02237806871182</v>
      </c>
      <c r="H11" s="380">
        <f>'А9'!H11</f>
        <v>45.411</v>
      </c>
      <c r="I11" s="380">
        <f>'А9'!I11</f>
        <v>22.159598295978572</v>
      </c>
      <c r="J11" s="380">
        <f>'А9'!J11</f>
        <v>39.608241</v>
      </c>
      <c r="K11" s="380">
        <f>'А9'!K11</f>
        <v>30.316303868641626</v>
      </c>
      <c r="L11" s="380">
        <f>'А9'!L11</f>
        <v>40.58</v>
      </c>
      <c r="M11" s="380">
        <f>'А9'!M11</f>
        <v>32.364225494335635</v>
      </c>
      <c r="N11" s="380">
        <f>'А9'!N11</f>
        <v>41.160218</v>
      </c>
      <c r="O11" s="380">
        <f>'А9'!O11</f>
        <v>33.56120504407237</v>
      </c>
      <c r="P11" s="380">
        <f>'А9'!P11</f>
        <v>39.717173</v>
      </c>
      <c r="Q11" s="380">
        <f>'А9'!Q11</f>
        <v>35.34577979572761</v>
      </c>
      <c r="R11" s="596">
        <f>'А9'!R11</f>
        <v>39.016837</v>
      </c>
      <c r="S11" s="596">
        <f>'А9'!S11</f>
        <v>38.47204324418899</v>
      </c>
    </row>
    <row r="12" spans="1:19" s="95" customFormat="1" ht="10.5" customHeight="1">
      <c r="A12" s="552" t="s">
        <v>162</v>
      </c>
      <c r="B12" s="380">
        <f>'А9'!B12</f>
        <v>1.962</v>
      </c>
      <c r="C12" s="380">
        <f>'А9'!C12</f>
        <v>0.46574562028201116</v>
      </c>
      <c r="D12" s="380">
        <f>'А9'!D12</f>
        <v>2.1</v>
      </c>
      <c r="E12" s="380">
        <f>'А9'!E12</f>
        <v>0.4945831370701837</v>
      </c>
      <c r="F12" s="380">
        <f>'А9'!F12</f>
        <v>2.728516</v>
      </c>
      <c r="G12" s="380">
        <f>'А9'!G12</f>
        <v>0.7890930894238196</v>
      </c>
      <c r="H12" s="380">
        <f>'А9'!H12</f>
        <v>3.468</v>
      </c>
      <c r="I12" s="380">
        <f>'А9'!I12</f>
        <v>1.6923099445168281</v>
      </c>
      <c r="J12" s="380">
        <f>'А9'!J12</f>
        <v>2.438245</v>
      </c>
      <c r="K12" s="380">
        <f>'А9'!K12</f>
        <v>1.866242338966684</v>
      </c>
      <c r="L12" s="380">
        <f>'А9'!L12</f>
        <v>2.45</v>
      </c>
      <c r="M12" s="380">
        <f>'А9'!M12</f>
        <v>1.9539761572479621</v>
      </c>
      <c r="N12" s="380">
        <f>'А9'!N12</f>
        <v>2.372705</v>
      </c>
      <c r="O12" s="380">
        <f>'А9'!O12</f>
        <v>1.9346554241791363</v>
      </c>
      <c r="P12" s="380">
        <f>'А9'!P12</f>
        <v>2.39033</v>
      </c>
      <c r="Q12" s="380">
        <f>'А9'!Q12</f>
        <v>2.1272429893014184</v>
      </c>
      <c r="R12" s="596">
        <f>'А9'!R12</f>
        <v>2.375376</v>
      </c>
      <c r="S12" s="596">
        <f>'А9'!S12</f>
        <v>2.342208523802395</v>
      </c>
    </row>
    <row r="13" spans="1:19" s="95" customFormat="1" ht="10.5" customHeight="1">
      <c r="A13" s="552" t="s">
        <v>532</v>
      </c>
      <c r="B13" s="380">
        <f>'А9'!B13</f>
        <v>4.952</v>
      </c>
      <c r="C13" s="380">
        <f>'А9'!C13</f>
        <v>1.1755210558799793</v>
      </c>
      <c r="D13" s="380">
        <f>'А9'!D13</f>
        <v>4.7</v>
      </c>
      <c r="E13" s="380">
        <f>'А9'!E13</f>
        <v>1.1069241639189824</v>
      </c>
      <c r="F13" s="380">
        <f>'А9'!F13</f>
        <v>4.826152</v>
      </c>
      <c r="G13" s="380">
        <f>'А9'!G13</f>
        <v>1.395734234913391</v>
      </c>
      <c r="H13" s="380">
        <f>'А9'!H13</f>
        <v>3.253</v>
      </c>
      <c r="I13" s="380">
        <f>'А9'!I13</f>
        <v>1.5873945356151216</v>
      </c>
      <c r="J13" s="380">
        <f>'А9'!J13</f>
        <v>2.56024</v>
      </c>
      <c r="K13" s="380">
        <f>'А9'!K13</f>
        <v>1.9596177930913679</v>
      </c>
      <c r="L13" s="380">
        <f>'А9'!L13</f>
        <v>2.636</v>
      </c>
      <c r="M13" s="380">
        <f>'А9'!M13</f>
        <v>2.102318836941073</v>
      </c>
      <c r="N13" s="380">
        <f>'А9'!N13</f>
        <v>2.572996</v>
      </c>
      <c r="O13" s="380">
        <f>'А9'!O13</f>
        <v>2.0979686340237076</v>
      </c>
      <c r="P13" s="380">
        <f>'А9'!P13</f>
        <v>2.5270659999999996</v>
      </c>
      <c r="Q13" s="380">
        <f>'А9'!Q13</f>
        <v>2.248929408074189</v>
      </c>
      <c r="R13" s="596">
        <f>'А9'!R13</f>
        <v>2.463238</v>
      </c>
      <c r="S13" s="596">
        <f>'А9'!S13</f>
        <v>2.428843702956485</v>
      </c>
    </row>
    <row r="14" spans="1:19" s="95" customFormat="1" ht="10.5" customHeight="1" thickBot="1">
      <c r="A14" s="553" t="s">
        <v>188</v>
      </c>
      <c r="B14" s="381">
        <f>'А9'!B14</f>
        <v>86.556</v>
      </c>
      <c r="C14" s="381">
        <f>'А9'!C14</f>
        <v>20.546930636661447</v>
      </c>
      <c r="D14" s="381">
        <f>'А9'!D14</f>
        <v>115.4</v>
      </c>
      <c r="E14" s="381">
        <f>'А9'!E14</f>
        <v>27.17852096090438</v>
      </c>
      <c r="F14" s="381">
        <f>'А9'!F14</f>
        <v>84.421128</v>
      </c>
      <c r="G14" s="381">
        <f>'А9'!G14</f>
        <v>24.414783972739652</v>
      </c>
      <c r="H14" s="381">
        <f>'А9'!H14</f>
        <v>39.701</v>
      </c>
      <c r="I14" s="381">
        <f>'А9'!I14</f>
        <v>19.373240227007667</v>
      </c>
      <c r="J14" s="381">
        <f>'А9'!J14</f>
        <v>26.065874</v>
      </c>
      <c r="K14" s="381">
        <f>'А9'!K14</f>
        <v>19.95092275836549</v>
      </c>
      <c r="L14" s="381">
        <f>'А9'!L14</f>
        <v>20.865</v>
      </c>
      <c r="M14" s="381">
        <f>'А9'!M14</f>
        <v>16.640698988154583</v>
      </c>
      <c r="N14" s="381">
        <f>'А9'!N14</f>
        <v>20.590634</v>
      </c>
      <c r="O14" s="381">
        <f>'А9'!O14</f>
        <v>16.789184393081882</v>
      </c>
      <c r="P14" s="381">
        <f>'А9'!P14</f>
        <v>21.617756</v>
      </c>
      <c r="Q14" s="381">
        <f>'А9'!Q14</f>
        <v>19.238439836938277</v>
      </c>
      <c r="R14" s="715">
        <f>'А9'!R14</f>
        <v>16.112066</v>
      </c>
      <c r="S14" s="715">
        <f>'А9'!S14</f>
        <v>15.887092536620205</v>
      </c>
    </row>
    <row r="15" spans="1:19" s="173" customFormat="1" ht="10.5" customHeight="1" thickBot="1">
      <c r="A15" s="554" t="s">
        <v>189</v>
      </c>
      <c r="B15" s="168">
        <f>'А9'!B15</f>
        <v>421.25999999999993</v>
      </c>
      <c r="C15" s="168">
        <f>'А9'!C15</f>
        <v>100</v>
      </c>
      <c r="D15" s="168">
        <f>'А9'!D15</f>
        <v>424.6</v>
      </c>
      <c r="E15" s="168">
        <f>'А9'!E15</f>
        <v>99.99999999999999</v>
      </c>
      <c r="F15" s="168">
        <f>'А9'!F15</f>
        <v>345.77872199999996</v>
      </c>
      <c r="G15" s="168">
        <f>'А9'!G15</f>
        <v>100</v>
      </c>
      <c r="H15" s="168">
        <f>'А9'!H15</f>
        <v>204.927</v>
      </c>
      <c r="I15" s="168">
        <f>'А9'!I15</f>
        <v>100</v>
      </c>
      <c r="J15" s="168">
        <f>'А9'!J15</f>
        <v>130.64996699999998</v>
      </c>
      <c r="K15" s="168">
        <f>'А9'!K15</f>
        <v>100.00000000000001</v>
      </c>
      <c r="L15" s="168">
        <f>'А9'!L15</f>
        <v>125.385358</v>
      </c>
      <c r="M15" s="168">
        <f>'А9'!M15</f>
        <v>100.00000000000001</v>
      </c>
      <c r="N15" s="168">
        <f>'А9'!N15</f>
        <v>122.64225300000001</v>
      </c>
      <c r="O15" s="168">
        <f>'А9'!O15</f>
        <v>99.99999999999999</v>
      </c>
      <c r="P15" s="168">
        <f>'А9'!P15</f>
        <v>112.36751100000001</v>
      </c>
      <c r="Q15" s="168">
        <f>'А9'!Q15</f>
        <v>100</v>
      </c>
      <c r="R15" s="714">
        <f>'А9'!R15</f>
        <v>101.416077</v>
      </c>
      <c r="S15" s="714">
        <f>'А9'!S15</f>
        <v>100</v>
      </c>
    </row>
    <row r="16" spans="1:17" s="95" customFormat="1" ht="9">
      <c r="A16" s="169"/>
      <c r="B16" s="116"/>
      <c r="C16" s="116"/>
      <c r="D16" s="116"/>
      <c r="E16" s="116"/>
      <c r="F16" s="116"/>
      <c r="G16" s="116"/>
      <c r="H16" s="116"/>
      <c r="I16" s="116"/>
      <c r="L16" s="250"/>
      <c r="M16" s="250"/>
      <c r="N16" s="250"/>
      <c r="O16" s="250"/>
      <c r="P16" s="250"/>
      <c r="Q16" s="250"/>
    </row>
    <row r="17" spans="2:17" s="95" customFormat="1" ht="9">
      <c r="B17" s="116"/>
      <c r="C17" s="116"/>
      <c r="D17" s="116"/>
      <c r="E17" s="116"/>
      <c r="F17" s="116"/>
      <c r="G17" s="116"/>
      <c r="H17" s="116"/>
      <c r="I17" s="116"/>
      <c r="L17" s="250"/>
      <c r="M17" s="250"/>
      <c r="N17" s="250"/>
      <c r="O17" s="250"/>
      <c r="P17" s="250"/>
      <c r="Q17" s="250"/>
    </row>
  </sheetData>
  <sheetProtection/>
  <mergeCells count="9">
    <mergeCell ref="F4:G4"/>
    <mergeCell ref="B4:C4"/>
    <mergeCell ref="D4:E4"/>
    <mergeCell ref="J4:K4"/>
    <mergeCell ref="R4:S4"/>
    <mergeCell ref="P4:Q4"/>
    <mergeCell ref="N4:O4"/>
    <mergeCell ref="L4:M4"/>
    <mergeCell ref="H4:I4"/>
  </mergeCells>
  <printOptions/>
  <pageMargins left="0.7086614173228347" right="0.7086614173228347" top="0.7480314960629921" bottom="0.7480314960629921" header="0.31496062992125984" footer="0.31496062992125984"/>
  <pageSetup horizontalDpi="600" verticalDpi="600" orientation="landscape" scale="68" r:id="rId1"/>
</worksheet>
</file>

<file path=xl/worksheets/sheet21.xml><?xml version="1.0" encoding="utf-8"?>
<worksheet xmlns="http://schemas.openxmlformats.org/spreadsheetml/2006/main" xmlns:r="http://schemas.openxmlformats.org/officeDocument/2006/relationships">
  <sheetPr>
    <tabColor theme="0" tint="-0.24997000396251678"/>
  </sheetPr>
  <dimension ref="A1:S30"/>
  <sheetViews>
    <sheetView zoomScale="120" zoomScaleNormal="120" zoomScalePageLayoutView="0" workbookViewId="0" topLeftCell="A1">
      <selection activeCell="R1" sqref="R1:T1"/>
    </sheetView>
  </sheetViews>
  <sheetFormatPr defaultColWidth="9.140625" defaultRowHeight="15"/>
  <cols>
    <col min="1" max="1" width="27.7109375" style="5" customWidth="1"/>
    <col min="2" max="9" width="7.421875" style="23" customWidth="1"/>
    <col min="10" max="10" width="8.00390625" style="52" customWidth="1"/>
    <col min="11" max="11" width="6.7109375" style="52" customWidth="1"/>
    <col min="12" max="12" width="8.00390625" style="52" customWidth="1"/>
    <col min="13" max="13" width="6.7109375" style="52" customWidth="1"/>
    <col min="14" max="14" width="8.00390625" style="52" customWidth="1"/>
    <col min="15" max="15" width="6.7109375" style="52" customWidth="1"/>
    <col min="16" max="16" width="8.00390625" style="52" customWidth="1"/>
    <col min="17" max="17" width="6.7109375" style="52" customWidth="1"/>
    <col min="18" max="18" width="8.00390625" style="5" customWidth="1"/>
    <col min="19" max="19" width="6.57421875" style="5" customWidth="1"/>
    <col min="20" max="16384" width="9.140625" style="5" customWidth="1"/>
  </cols>
  <sheetData>
    <row r="1" spans="1:18" s="76" customFormat="1" ht="12">
      <c r="A1" s="236" t="s">
        <v>64</v>
      </c>
      <c r="B1" s="162"/>
      <c r="C1" s="162"/>
      <c r="D1" s="162"/>
      <c r="E1" s="162"/>
      <c r="F1" s="162"/>
      <c r="G1" s="162"/>
      <c r="H1" s="162"/>
      <c r="I1" s="162"/>
      <c r="J1" s="77"/>
      <c r="K1" s="77"/>
      <c r="L1" s="77"/>
      <c r="M1" s="77"/>
      <c r="N1" s="77"/>
      <c r="O1" s="77"/>
      <c r="P1" s="77"/>
      <c r="Q1" s="77"/>
      <c r="R1" s="746"/>
    </row>
    <row r="2" ht="9.75">
      <c r="A2" s="14" t="s">
        <v>56</v>
      </c>
    </row>
    <row r="3" spans="1:9" ht="10.5" thickBot="1">
      <c r="A3" s="143"/>
      <c r="B3" s="233"/>
      <c r="C3" s="233"/>
      <c r="D3" s="233"/>
      <c r="E3" s="233"/>
      <c r="F3" s="233"/>
      <c r="G3" s="233"/>
      <c r="H3" s="233"/>
      <c r="I3" s="233"/>
    </row>
    <row r="4" spans="1:19" s="95" customFormat="1" ht="15.75" customHeight="1" thickBot="1">
      <c r="A4" s="799"/>
      <c r="B4" s="801" t="s">
        <v>582</v>
      </c>
      <c r="C4" s="801"/>
      <c r="D4" s="801" t="s">
        <v>583</v>
      </c>
      <c r="E4" s="801"/>
      <c r="F4" s="801" t="s">
        <v>584</v>
      </c>
      <c r="G4" s="801"/>
      <c r="H4" s="798" t="s">
        <v>581</v>
      </c>
      <c r="I4" s="798"/>
      <c r="J4" s="798" t="s">
        <v>601</v>
      </c>
      <c r="K4" s="798"/>
      <c r="L4" s="798" t="s">
        <v>605</v>
      </c>
      <c r="M4" s="798"/>
      <c r="N4" s="798" t="s">
        <v>645</v>
      </c>
      <c r="O4" s="798"/>
      <c r="P4" s="798" t="s">
        <v>663</v>
      </c>
      <c r="Q4" s="798"/>
      <c r="R4" s="798" t="s">
        <v>886</v>
      </c>
      <c r="S4" s="798"/>
    </row>
    <row r="5" spans="1:19" s="95" customFormat="1" ht="9.75" thickBot="1">
      <c r="A5" s="800"/>
      <c r="B5" s="388" t="s">
        <v>172</v>
      </c>
      <c r="C5" s="388" t="s">
        <v>2</v>
      </c>
      <c r="D5" s="388" t="s">
        <v>172</v>
      </c>
      <c r="E5" s="388" t="s">
        <v>2</v>
      </c>
      <c r="F5" s="388" t="s">
        <v>172</v>
      </c>
      <c r="G5" s="388" t="s">
        <v>2</v>
      </c>
      <c r="H5" s="388" t="s">
        <v>172</v>
      </c>
      <c r="I5" s="388" t="s">
        <v>2</v>
      </c>
      <c r="J5" s="175" t="s">
        <v>172</v>
      </c>
      <c r="K5" s="175" t="s">
        <v>2</v>
      </c>
      <c r="L5" s="175" t="s">
        <v>172</v>
      </c>
      <c r="M5" s="175" t="s">
        <v>2</v>
      </c>
      <c r="N5" s="175" t="s">
        <v>172</v>
      </c>
      <c r="O5" s="175" t="s">
        <v>2</v>
      </c>
      <c r="P5" s="175" t="s">
        <v>172</v>
      </c>
      <c r="Q5" s="175" t="s">
        <v>2</v>
      </c>
      <c r="R5" s="175" t="s">
        <v>172</v>
      </c>
      <c r="S5" s="175" t="s">
        <v>2</v>
      </c>
    </row>
    <row r="6" spans="1:19" s="95" customFormat="1" ht="9">
      <c r="A6" s="127" t="s">
        <v>65</v>
      </c>
      <c r="B6" s="398">
        <v>9.852</v>
      </c>
      <c r="C6" s="399">
        <f aca="true" t="shared" si="0" ref="C6:C12">B6/$B$13*100</f>
        <v>4.323973209975159</v>
      </c>
      <c r="D6" s="400">
        <v>6.2</v>
      </c>
      <c r="E6" s="401">
        <f>+D6*100/$D$13</f>
        <v>3.1261660094995105</v>
      </c>
      <c r="F6" s="400">
        <v>4.066562</v>
      </c>
      <c r="G6" s="401">
        <f>+F6*100/$F$13</f>
        <v>2.5793440826416725</v>
      </c>
      <c r="H6" s="400">
        <v>2.361494</v>
      </c>
      <c r="I6" s="401">
        <f>+H6*100/$H$13</f>
        <v>2.3068344572020356</v>
      </c>
      <c r="J6" s="400">
        <v>1.887383</v>
      </c>
      <c r="K6" s="172">
        <f>+J6*100/$J$13</f>
        <v>3.53656160069735</v>
      </c>
      <c r="L6" s="400">
        <v>1.532</v>
      </c>
      <c r="M6" s="172">
        <f>+L6*100/$L$13</f>
        <v>2.9597573462645617</v>
      </c>
      <c r="N6" s="400">
        <v>1.693351</v>
      </c>
      <c r="O6" s="172">
        <f>+N6*100/$N$13</f>
        <v>3.432979246843297</v>
      </c>
      <c r="P6" s="400">
        <v>1.146258</v>
      </c>
      <c r="Q6" s="172">
        <f aca="true" t="shared" si="1" ref="Q6:Q12">+P6*100/$P$13</f>
        <v>2.7617535616493902</v>
      </c>
      <c r="R6" s="400">
        <v>1.402917</v>
      </c>
      <c r="S6" s="172">
        <v>3.779011352142916</v>
      </c>
    </row>
    <row r="7" spans="1:19" s="95" customFormat="1" ht="10.5">
      <c r="A7" s="127" t="s">
        <v>533</v>
      </c>
      <c r="B7" s="399">
        <v>79.892</v>
      </c>
      <c r="C7" s="399">
        <f t="shared" si="0"/>
        <v>35.06403447942908</v>
      </c>
      <c r="D7" s="401">
        <v>69.1</v>
      </c>
      <c r="E7" s="401">
        <f aca="true" t="shared" si="2" ref="E7:E12">+D7*100/$D$13</f>
        <v>34.84162439619615</v>
      </c>
      <c r="F7" s="401">
        <v>60.639032</v>
      </c>
      <c r="G7" s="401">
        <f aca="true" t="shared" si="3" ref="G7:G12">+F7*100/$F$13</f>
        <v>38.462201822158136</v>
      </c>
      <c r="H7" s="401">
        <v>46.457480000000004</v>
      </c>
      <c r="I7" s="401">
        <f aca="true" t="shared" si="4" ref="I7:I12">+H7*100/$H$13</f>
        <v>45.38216724614775</v>
      </c>
      <c r="J7" s="401">
        <v>19.501682</v>
      </c>
      <c r="K7" s="172">
        <f aca="true" t="shared" si="5" ref="K7:K12">+J7*100/$J$13</f>
        <v>36.54207954093615</v>
      </c>
      <c r="L7" s="401">
        <v>17.669</v>
      </c>
      <c r="M7" s="172">
        <f aca="true" t="shared" si="6" ref="M7:M12">+L7*100/$L$13</f>
        <v>34.13573926315179</v>
      </c>
      <c r="N7" s="401">
        <v>17.811413</v>
      </c>
      <c r="O7" s="172">
        <f aca="true" t="shared" si="7" ref="O7:O12">+N7*100/$N$13</f>
        <v>36.10959050188349</v>
      </c>
      <c r="P7" s="401">
        <v>15.500675</v>
      </c>
      <c r="Q7" s="172">
        <f t="shared" si="1"/>
        <v>37.34677916247447</v>
      </c>
      <c r="R7" s="401">
        <v>15.085452</v>
      </c>
      <c r="S7" s="172">
        <v>40.635400640385036</v>
      </c>
    </row>
    <row r="8" spans="1:19" s="95" customFormat="1" ht="10.5">
      <c r="A8" s="127" t="s">
        <v>534</v>
      </c>
      <c r="B8" s="399">
        <v>0.181</v>
      </c>
      <c r="C8" s="399">
        <f t="shared" si="0"/>
        <v>0.0794396214987316</v>
      </c>
      <c r="D8" s="401">
        <v>0.426</v>
      </c>
      <c r="E8" s="401">
        <f t="shared" si="2"/>
        <v>0.21479785807206314</v>
      </c>
      <c r="F8" s="401">
        <v>0.357812</v>
      </c>
      <c r="G8" s="401">
        <f t="shared" si="3"/>
        <v>0.22695344738336268</v>
      </c>
      <c r="H8" s="401">
        <v>0.31513</v>
      </c>
      <c r="I8" s="401">
        <f t="shared" si="4"/>
        <v>0.307835947285099</v>
      </c>
      <c r="J8" s="401">
        <v>0.305018</v>
      </c>
      <c r="K8" s="172">
        <f t="shared" si="5"/>
        <v>0.5715400352347692</v>
      </c>
      <c r="L8" s="401">
        <v>0.274</v>
      </c>
      <c r="M8" s="172">
        <f t="shared" si="6"/>
        <v>0.5293560789011031</v>
      </c>
      <c r="N8" s="401">
        <v>0.09788</v>
      </c>
      <c r="O8" s="172">
        <f t="shared" si="7"/>
        <v>0.19843494271478382</v>
      </c>
      <c r="P8" s="401">
        <v>0.09800700000000001</v>
      </c>
      <c r="Q8" s="172">
        <f t="shared" si="1"/>
        <v>0.23613460609790451</v>
      </c>
      <c r="R8" s="401">
        <v>0.103965</v>
      </c>
      <c r="S8" s="172">
        <v>0.28004858108180186</v>
      </c>
    </row>
    <row r="9" spans="1:19" s="95" customFormat="1" ht="9">
      <c r="A9" s="127" t="s">
        <v>66</v>
      </c>
      <c r="B9" s="399">
        <v>36.152</v>
      </c>
      <c r="C9" s="399">
        <f t="shared" si="0"/>
        <v>15.86685743879638</v>
      </c>
      <c r="D9" s="401">
        <v>27.8</v>
      </c>
      <c r="E9" s="401">
        <f t="shared" si="2"/>
        <v>14.017325010336515</v>
      </c>
      <c r="F9" s="401">
        <v>24.494045</v>
      </c>
      <c r="G9" s="401">
        <f t="shared" si="3"/>
        <v>15.536113805890295</v>
      </c>
      <c r="H9" s="401">
        <v>13.125307000000001</v>
      </c>
      <c r="I9" s="401">
        <f t="shared" si="4"/>
        <v>12.821506406095073</v>
      </c>
      <c r="J9" s="401">
        <v>9.773406</v>
      </c>
      <c r="K9" s="172">
        <f t="shared" si="5"/>
        <v>18.313321868229757</v>
      </c>
      <c r="L9" s="401">
        <v>8.763</v>
      </c>
      <c r="M9" s="172">
        <f t="shared" si="6"/>
        <v>16.9297347423736</v>
      </c>
      <c r="N9" s="401">
        <v>8.1683</v>
      </c>
      <c r="O9" s="172">
        <f t="shared" si="7"/>
        <v>16.55982981791141</v>
      </c>
      <c r="P9" s="401">
        <v>6.852889</v>
      </c>
      <c r="Q9" s="172">
        <f t="shared" si="1"/>
        <v>16.51110884577288</v>
      </c>
      <c r="R9" s="401">
        <v>4.47109</v>
      </c>
      <c r="S9" s="172">
        <v>12.043691726918036</v>
      </c>
    </row>
    <row r="10" spans="1:19" s="95" customFormat="1" ht="10.5">
      <c r="A10" s="127" t="s">
        <v>535</v>
      </c>
      <c r="B10" s="399">
        <v>62.013</v>
      </c>
      <c r="C10" s="399">
        <f t="shared" si="0"/>
        <v>27.21706766851294</v>
      </c>
      <c r="D10" s="401">
        <v>58.1</v>
      </c>
      <c r="E10" s="401">
        <f t="shared" si="2"/>
        <v>29.295200830955093</v>
      </c>
      <c r="F10" s="401">
        <v>38.150905</v>
      </c>
      <c r="G10" s="401">
        <f t="shared" si="3"/>
        <v>24.19840421938104</v>
      </c>
      <c r="H10" s="401">
        <v>21.649862000000002</v>
      </c>
      <c r="I10" s="401">
        <f t="shared" si="4"/>
        <v>21.14875060248681</v>
      </c>
      <c r="J10" s="401">
        <v>9.585543</v>
      </c>
      <c r="K10" s="172">
        <f t="shared" si="5"/>
        <v>17.961305837571533</v>
      </c>
      <c r="L10" s="401">
        <v>9.486</v>
      </c>
      <c r="M10" s="172">
        <f t="shared" si="6"/>
        <v>18.326539286335272</v>
      </c>
      <c r="N10" s="401">
        <v>8.966717</v>
      </c>
      <c r="O10" s="172">
        <f t="shared" si="7"/>
        <v>18.178483594551267</v>
      </c>
      <c r="P10" s="401">
        <v>8.880331</v>
      </c>
      <c r="Q10" s="172">
        <f t="shared" si="1"/>
        <v>21.395956030732602</v>
      </c>
      <c r="R10" s="401">
        <v>6.44412</v>
      </c>
      <c r="S10" s="172">
        <v>17.35840583197096</v>
      </c>
    </row>
    <row r="11" spans="1:19" s="95" customFormat="1" ht="10.5">
      <c r="A11" s="127" t="s">
        <v>536</v>
      </c>
      <c r="B11" s="399">
        <v>10.726</v>
      </c>
      <c r="C11" s="399">
        <f t="shared" si="0"/>
        <v>4.707565636438647</v>
      </c>
      <c r="D11" s="401">
        <v>10.9</v>
      </c>
      <c r="E11" s="401">
        <f t="shared" si="2"/>
        <v>5.496001532829784</v>
      </c>
      <c r="F11" s="401">
        <v>8.612979</v>
      </c>
      <c r="G11" s="401">
        <f t="shared" si="3"/>
        <v>5.463051200883446</v>
      </c>
      <c r="H11" s="401">
        <v>4.724768</v>
      </c>
      <c r="I11" s="401">
        <f t="shared" si="4"/>
        <v>4.615407714220552</v>
      </c>
      <c r="J11" s="401">
        <v>3.169907</v>
      </c>
      <c r="K11" s="172">
        <f t="shared" si="5"/>
        <v>5.93974374781469</v>
      </c>
      <c r="L11" s="401">
        <v>3.061</v>
      </c>
      <c r="M11" s="172">
        <f t="shared" si="6"/>
        <v>5.913718823052105</v>
      </c>
      <c r="N11" s="401">
        <v>2.914892</v>
      </c>
      <c r="O11" s="172">
        <f t="shared" si="7"/>
        <v>5.909444493663481</v>
      </c>
      <c r="P11" s="401">
        <v>2.8509520000000004</v>
      </c>
      <c r="Q11" s="172">
        <f t="shared" si="1"/>
        <v>6.868983108594621</v>
      </c>
      <c r="R11" s="401">
        <v>3.438313</v>
      </c>
      <c r="S11" s="172">
        <v>9.261719587987432</v>
      </c>
    </row>
    <row r="12" spans="1:19" s="95" customFormat="1" ht="10.5">
      <c r="A12" s="165" t="s">
        <v>537</v>
      </c>
      <c r="B12" s="398">
        <v>29.03</v>
      </c>
      <c r="C12" s="399">
        <f t="shared" si="0"/>
        <v>12.741061945349053</v>
      </c>
      <c r="D12" s="400">
        <v>25.8</v>
      </c>
      <c r="E12" s="401">
        <f t="shared" si="2"/>
        <v>13.008884362110866</v>
      </c>
      <c r="F12" s="400">
        <v>21.337429</v>
      </c>
      <c r="G12" s="401">
        <f t="shared" si="3"/>
        <v>13.53393142166204</v>
      </c>
      <c r="H12" s="400">
        <v>13.73542</v>
      </c>
      <c r="I12" s="401">
        <f t="shared" si="4"/>
        <v>13.41749762656267</v>
      </c>
      <c r="J12" s="400">
        <v>9.144801</v>
      </c>
      <c r="K12" s="172">
        <f t="shared" si="5"/>
        <v>17.135447369515738</v>
      </c>
      <c r="L12" s="400">
        <v>10.976</v>
      </c>
      <c r="M12" s="172">
        <f t="shared" si="6"/>
        <v>21.205154459921562</v>
      </c>
      <c r="N12" s="400">
        <v>9.673437</v>
      </c>
      <c r="O12" s="172">
        <f t="shared" si="7"/>
        <v>19.611237402432266</v>
      </c>
      <c r="P12" s="400">
        <v>6.175604999999999</v>
      </c>
      <c r="Q12" s="172">
        <f t="shared" si="1"/>
        <v>14.879284684678128</v>
      </c>
      <c r="R12" s="400">
        <v>6.178059</v>
      </c>
      <c r="S12" s="172">
        <v>16.641722279513836</v>
      </c>
    </row>
    <row r="13" spans="1:19" s="95" customFormat="1" ht="9.75" thickBot="1">
      <c r="A13" s="170" t="s">
        <v>67</v>
      </c>
      <c r="B13" s="402">
        <f aca="true" t="shared" si="8" ref="B13:O13">SUM(B6:B12)</f>
        <v>227.846</v>
      </c>
      <c r="C13" s="402">
        <f t="shared" si="8"/>
        <v>99.99999999999997</v>
      </c>
      <c r="D13" s="402">
        <f t="shared" si="8"/>
        <v>198.32600000000002</v>
      </c>
      <c r="E13" s="402">
        <f t="shared" si="8"/>
        <v>99.99999999999997</v>
      </c>
      <c r="F13" s="402">
        <f t="shared" si="8"/>
        <v>157.65876400000002</v>
      </c>
      <c r="G13" s="402">
        <f t="shared" si="8"/>
        <v>100</v>
      </c>
      <c r="H13" s="402">
        <f t="shared" si="8"/>
        <v>102.36946100000002</v>
      </c>
      <c r="I13" s="402">
        <f t="shared" si="8"/>
        <v>99.99999999999999</v>
      </c>
      <c r="J13" s="402">
        <f t="shared" si="8"/>
        <v>53.367740000000005</v>
      </c>
      <c r="K13" s="402">
        <f t="shared" si="8"/>
        <v>99.99999999999997</v>
      </c>
      <c r="L13" s="402">
        <f t="shared" si="8"/>
        <v>51.761</v>
      </c>
      <c r="M13" s="402">
        <f t="shared" si="8"/>
        <v>100</v>
      </c>
      <c r="N13" s="402">
        <f t="shared" si="8"/>
        <v>49.325990000000004</v>
      </c>
      <c r="O13" s="402">
        <f t="shared" si="8"/>
        <v>100</v>
      </c>
      <c r="P13" s="402">
        <f>SUM(P6:P12)</f>
        <v>41.504717</v>
      </c>
      <c r="Q13" s="402">
        <f>SUM(Q6:Q12)</f>
        <v>100</v>
      </c>
      <c r="R13" s="716">
        <f>SUM(R6:R12)</f>
        <v>37.123915999999994</v>
      </c>
      <c r="S13" s="716">
        <f>SUM(S6:S12)</f>
        <v>100</v>
      </c>
    </row>
    <row r="14" spans="1:17" s="95" customFormat="1" ht="9.75" customHeight="1">
      <c r="A14" s="174" t="s">
        <v>539</v>
      </c>
      <c r="B14" s="391"/>
      <c r="C14" s="391"/>
      <c r="D14" s="392"/>
      <c r="E14" s="392"/>
      <c r="F14" s="116"/>
      <c r="G14" s="116"/>
      <c r="H14" s="116"/>
      <c r="I14" s="116"/>
      <c r="J14" s="250"/>
      <c r="K14" s="250"/>
      <c r="L14" s="250"/>
      <c r="M14" s="250"/>
      <c r="N14" s="250"/>
      <c r="O14" s="250"/>
      <c r="P14" s="250"/>
      <c r="Q14" s="250"/>
    </row>
    <row r="15" spans="1:17" s="95" customFormat="1" ht="9.75" customHeight="1">
      <c r="A15" s="87" t="s">
        <v>540</v>
      </c>
      <c r="B15" s="394"/>
      <c r="C15" s="393"/>
      <c r="D15" s="392"/>
      <c r="E15" s="392"/>
      <c r="F15" s="116"/>
      <c r="G15" s="116"/>
      <c r="H15" s="116"/>
      <c r="I15" s="116"/>
      <c r="J15" s="250"/>
      <c r="K15" s="250"/>
      <c r="L15" s="250"/>
      <c r="M15" s="250"/>
      <c r="N15" s="250"/>
      <c r="O15" s="250"/>
      <c r="P15" s="250"/>
      <c r="Q15" s="250"/>
    </row>
    <row r="16" spans="1:17" s="95" customFormat="1" ht="9.75" customHeight="1">
      <c r="A16" s="87" t="s">
        <v>541</v>
      </c>
      <c r="B16" s="394"/>
      <c r="C16" s="393"/>
      <c r="D16" s="392"/>
      <c r="E16" s="392"/>
      <c r="F16" s="116"/>
      <c r="G16" s="116"/>
      <c r="H16" s="116"/>
      <c r="I16" s="116"/>
      <c r="J16" s="250"/>
      <c r="K16" s="250"/>
      <c r="L16" s="250"/>
      <c r="M16" s="250"/>
      <c r="N16" s="250"/>
      <c r="O16" s="250"/>
      <c r="P16" s="250"/>
      <c r="Q16" s="250"/>
    </row>
    <row r="17" spans="1:17" s="95" customFormat="1" ht="9.75" customHeight="1">
      <c r="A17" s="87" t="s">
        <v>542</v>
      </c>
      <c r="B17" s="394"/>
      <c r="C17" s="393"/>
      <c r="D17" s="392"/>
      <c r="E17" s="392"/>
      <c r="F17" s="116"/>
      <c r="G17" s="403"/>
      <c r="H17" s="116"/>
      <c r="I17" s="116"/>
      <c r="J17" s="250"/>
      <c r="K17" s="250"/>
      <c r="L17" s="250"/>
      <c r="M17" s="250"/>
      <c r="N17" s="250"/>
      <c r="O17" s="250"/>
      <c r="P17" s="250"/>
      <c r="Q17" s="250"/>
    </row>
    <row r="18" spans="1:17" s="95" customFormat="1" ht="9.75" customHeight="1">
      <c r="A18" s="87" t="s">
        <v>538</v>
      </c>
      <c r="B18" s="394"/>
      <c r="C18" s="393"/>
      <c r="D18" s="392"/>
      <c r="E18" s="392"/>
      <c r="F18" s="116"/>
      <c r="G18" s="403"/>
      <c r="H18" s="116"/>
      <c r="I18" s="116"/>
      <c r="J18" s="250"/>
      <c r="K18" s="250"/>
      <c r="L18" s="250"/>
      <c r="M18" s="250"/>
      <c r="N18" s="250"/>
      <c r="O18" s="250"/>
      <c r="P18" s="250"/>
      <c r="Q18" s="250"/>
    </row>
    <row r="19" spans="2:17" s="95" customFormat="1" ht="9">
      <c r="B19" s="116"/>
      <c r="C19" s="116"/>
      <c r="D19" s="116"/>
      <c r="E19" s="116"/>
      <c r="F19" s="116"/>
      <c r="G19" s="403"/>
      <c r="H19" s="116"/>
      <c r="I19" s="116"/>
      <c r="J19" s="250"/>
      <c r="K19" s="250"/>
      <c r="L19" s="250"/>
      <c r="M19" s="250"/>
      <c r="N19" s="250"/>
      <c r="O19" s="250"/>
      <c r="P19" s="250"/>
      <c r="Q19" s="250"/>
    </row>
    <row r="20" spans="2:17" s="95" customFormat="1" ht="9">
      <c r="B20" s="116"/>
      <c r="C20" s="116"/>
      <c r="D20" s="116"/>
      <c r="E20" s="116"/>
      <c r="F20" s="116"/>
      <c r="G20" s="403"/>
      <c r="H20" s="116"/>
      <c r="I20" s="116"/>
      <c r="J20" s="250"/>
      <c r="K20" s="250"/>
      <c r="L20" s="250"/>
      <c r="M20" s="250"/>
      <c r="N20" s="250"/>
      <c r="O20" s="250"/>
      <c r="P20" s="250"/>
      <c r="Q20" s="250"/>
    </row>
    <row r="21" spans="8:9" ht="9.75">
      <c r="H21" s="17"/>
      <c r="I21" s="17"/>
    </row>
    <row r="22" spans="8:19" ht="9.75">
      <c r="H22" s="17"/>
      <c r="I22" s="17"/>
      <c r="L22" s="21"/>
      <c r="M22" s="21"/>
      <c r="N22" s="21"/>
      <c r="O22" s="21"/>
      <c r="P22" s="21"/>
      <c r="Q22" s="21"/>
      <c r="S22" s="21"/>
    </row>
    <row r="23" spans="8:19" ht="9.75">
      <c r="H23" s="17"/>
      <c r="I23" s="17"/>
      <c r="L23" s="21"/>
      <c r="M23" s="21"/>
      <c r="N23" s="21"/>
      <c r="O23" s="21"/>
      <c r="P23" s="21"/>
      <c r="Q23" s="21"/>
      <c r="S23" s="21"/>
    </row>
    <row r="24" spans="8:19" ht="9.75">
      <c r="H24" s="17"/>
      <c r="I24" s="17"/>
      <c r="L24" s="21"/>
      <c r="M24" s="21"/>
      <c r="N24" s="21"/>
      <c r="O24" s="21"/>
      <c r="P24" s="21"/>
      <c r="Q24" s="21"/>
      <c r="S24" s="21"/>
    </row>
    <row r="25" spans="8:19" ht="9.75">
      <c r="H25" s="17"/>
      <c r="I25" s="17"/>
      <c r="L25" s="21"/>
      <c r="M25" s="21"/>
      <c r="N25" s="21"/>
      <c r="O25" s="21"/>
      <c r="P25" s="21"/>
      <c r="Q25" s="21"/>
      <c r="S25" s="21"/>
    </row>
    <row r="26" spans="8:19" ht="9.75">
      <c r="H26" s="17"/>
      <c r="I26" s="17"/>
      <c r="L26" s="21"/>
      <c r="M26" s="21"/>
      <c r="N26" s="21"/>
      <c r="O26" s="21"/>
      <c r="P26" s="21"/>
      <c r="Q26" s="21"/>
      <c r="S26" s="21"/>
    </row>
    <row r="27" spans="8:19" ht="9.75">
      <c r="H27" s="17"/>
      <c r="I27" s="17"/>
      <c r="L27" s="21"/>
      <c r="M27" s="21"/>
      <c r="N27" s="21"/>
      <c r="O27" s="21"/>
      <c r="P27" s="21"/>
      <c r="Q27" s="21"/>
      <c r="S27" s="21"/>
    </row>
    <row r="28" spans="8:19" ht="9.75">
      <c r="H28" s="17"/>
      <c r="I28" s="17"/>
      <c r="L28" s="21"/>
      <c r="M28" s="21"/>
      <c r="N28" s="21"/>
      <c r="O28" s="21"/>
      <c r="P28" s="21"/>
      <c r="Q28" s="21"/>
      <c r="S28" s="21"/>
    </row>
    <row r="29" spans="8:19" ht="9.75">
      <c r="H29" s="17"/>
      <c r="I29" s="17"/>
      <c r="L29" s="21"/>
      <c r="M29" s="21"/>
      <c r="N29" s="21"/>
      <c r="O29" s="21"/>
      <c r="P29" s="21"/>
      <c r="Q29" s="21"/>
      <c r="S29" s="21"/>
    </row>
    <row r="30" spans="8:9" ht="9.75">
      <c r="H30" s="17"/>
      <c r="I30" s="17"/>
    </row>
  </sheetData>
  <sheetProtection/>
  <mergeCells count="10">
    <mergeCell ref="R4:S4"/>
    <mergeCell ref="P4:Q4"/>
    <mergeCell ref="N4:O4"/>
    <mergeCell ref="L4:M4"/>
    <mergeCell ref="J4:K4"/>
    <mergeCell ref="A4:A5"/>
    <mergeCell ref="H4:I4"/>
    <mergeCell ref="F4:G4"/>
    <mergeCell ref="D4:E4"/>
    <mergeCell ref="B4:C4"/>
  </mergeCells>
  <printOptions/>
  <pageMargins left="0.7086614173228347" right="0.7086614173228347" top="0.7480314960629921" bottom="0.7480314960629921" header="0.31496062992125984" footer="0.31496062992125984"/>
  <pageSetup horizontalDpi="600" verticalDpi="600" orientation="landscape" scale="56" r:id="rId1"/>
</worksheet>
</file>

<file path=xl/worksheets/sheet22.xml><?xml version="1.0" encoding="utf-8"?>
<worksheet xmlns="http://schemas.openxmlformats.org/spreadsheetml/2006/main" xmlns:r="http://schemas.openxmlformats.org/officeDocument/2006/relationships">
  <sheetPr>
    <tabColor rgb="FF92D050"/>
  </sheetPr>
  <dimension ref="A1:S2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T1" sqref="T1:U16384"/>
    </sheetView>
  </sheetViews>
  <sheetFormatPr defaultColWidth="9.140625" defaultRowHeight="15"/>
  <cols>
    <col min="1" max="1" width="53.28125" style="23" customWidth="1"/>
    <col min="2" max="9" width="7.7109375" style="23" customWidth="1"/>
    <col min="10" max="11" width="7.7109375" style="58" customWidth="1"/>
    <col min="12" max="17" width="7.7109375" style="23" customWidth="1"/>
    <col min="18" max="16384" width="9.140625" style="23" customWidth="1"/>
  </cols>
  <sheetData>
    <row r="1" spans="1:11" s="162" customFormat="1" ht="12">
      <c r="A1" s="383" t="s">
        <v>357</v>
      </c>
      <c r="J1" s="164"/>
      <c r="K1" s="164"/>
    </row>
    <row r="2" spans="1:11" s="385" customFormat="1" ht="12.75" customHeight="1">
      <c r="A2" s="384" t="s">
        <v>183</v>
      </c>
      <c r="J2" s="386"/>
      <c r="K2" s="386"/>
    </row>
    <row r="3" spans="1:9" ht="12.75" customHeight="1" thickBot="1">
      <c r="A3" s="233"/>
      <c r="B3" s="233"/>
      <c r="C3" s="233"/>
      <c r="D3" s="233"/>
      <c r="E3" s="233"/>
      <c r="F3" s="233"/>
      <c r="G3" s="233"/>
      <c r="H3" s="233"/>
      <c r="I3" s="233"/>
    </row>
    <row r="4" spans="1:19" s="116" customFormat="1" ht="15.75" customHeight="1" thickBot="1">
      <c r="A4" s="802"/>
      <c r="B4" s="804" t="s">
        <v>679</v>
      </c>
      <c r="C4" s="804"/>
      <c r="D4" s="804" t="s">
        <v>680</v>
      </c>
      <c r="E4" s="804"/>
      <c r="F4" s="804" t="s">
        <v>681</v>
      </c>
      <c r="G4" s="804"/>
      <c r="H4" s="804" t="s">
        <v>682</v>
      </c>
      <c r="I4" s="804"/>
      <c r="J4" s="805" t="s">
        <v>671</v>
      </c>
      <c r="K4" s="805"/>
      <c r="L4" s="805" t="s">
        <v>678</v>
      </c>
      <c r="M4" s="805"/>
      <c r="N4" s="805" t="s">
        <v>672</v>
      </c>
      <c r="O4" s="805"/>
      <c r="P4" s="805" t="s">
        <v>673</v>
      </c>
      <c r="Q4" s="805"/>
      <c r="R4" s="805" t="s">
        <v>887</v>
      </c>
      <c r="S4" s="805"/>
    </row>
    <row r="5" spans="1:19" s="116" customFormat="1" ht="9.75" thickBot="1">
      <c r="A5" s="803"/>
      <c r="B5" s="387" t="s">
        <v>882</v>
      </c>
      <c r="C5" s="388" t="s">
        <v>2</v>
      </c>
      <c r="D5" s="387" t="s">
        <v>882</v>
      </c>
      <c r="E5" s="388" t="s">
        <v>2</v>
      </c>
      <c r="F5" s="387" t="s">
        <v>882</v>
      </c>
      <c r="G5" s="388" t="s">
        <v>2</v>
      </c>
      <c r="H5" s="387" t="s">
        <v>882</v>
      </c>
      <c r="I5" s="388" t="s">
        <v>2</v>
      </c>
      <c r="J5" s="387" t="s">
        <v>882</v>
      </c>
      <c r="K5" s="395" t="s">
        <v>2</v>
      </c>
      <c r="L5" s="387" t="s">
        <v>882</v>
      </c>
      <c r="M5" s="395" t="s">
        <v>2</v>
      </c>
      <c r="N5" s="387" t="s">
        <v>882</v>
      </c>
      <c r="O5" s="395" t="s">
        <v>2</v>
      </c>
      <c r="P5" s="387" t="s">
        <v>882</v>
      </c>
      <c r="Q5" s="395" t="s">
        <v>2</v>
      </c>
      <c r="R5" s="719" t="s">
        <v>882</v>
      </c>
      <c r="S5" s="395" t="s">
        <v>2</v>
      </c>
    </row>
    <row r="6" spans="1:19" s="116" customFormat="1" ht="9">
      <c r="A6" s="224" t="s">
        <v>190</v>
      </c>
      <c r="B6" s="106">
        <f>'А10.1'!B6</f>
        <v>9.852</v>
      </c>
      <c r="C6" s="106">
        <f>'А10.1'!C6</f>
        <v>4.323973209975159</v>
      </c>
      <c r="D6" s="106">
        <f>'А10.1'!D6</f>
        <v>6.2</v>
      </c>
      <c r="E6" s="106">
        <f>'А10.1'!E6</f>
        <v>3.1261660094995105</v>
      </c>
      <c r="F6" s="106">
        <f>'А10.1'!F6</f>
        <v>4.066562</v>
      </c>
      <c r="G6" s="106">
        <f>'А10.1'!G6</f>
        <v>2.5793440826416725</v>
      </c>
      <c r="H6" s="106">
        <f>'А10.1'!H6</f>
        <v>2.361494</v>
      </c>
      <c r="I6" s="106">
        <f>'А10.1'!I6</f>
        <v>2.3068344572020356</v>
      </c>
      <c r="J6" s="106">
        <f>'А10.1'!J6</f>
        <v>1.887383</v>
      </c>
      <c r="K6" s="106">
        <f>'А10.1'!K6</f>
        <v>3.53656160069735</v>
      </c>
      <c r="L6" s="106">
        <f>'А10.1'!L6</f>
        <v>1.532</v>
      </c>
      <c r="M6" s="106">
        <f>'А10.1'!M6</f>
        <v>2.9597573462645617</v>
      </c>
      <c r="N6" s="106">
        <f>'А10.1'!N6</f>
        <v>1.693351</v>
      </c>
      <c r="O6" s="106">
        <f>'А10.1'!O6</f>
        <v>3.432979246843297</v>
      </c>
      <c r="P6" s="106">
        <f>'А10.1'!P6</f>
        <v>1.146258</v>
      </c>
      <c r="Q6" s="106">
        <f>'А10.1'!Q6</f>
        <v>2.7617535616493902</v>
      </c>
      <c r="R6" s="706">
        <f>'А10.1'!R6</f>
        <v>1.402917</v>
      </c>
      <c r="S6" s="706">
        <f>'А10.1'!S6</f>
        <v>3.779011352142916</v>
      </c>
    </row>
    <row r="7" spans="1:19" s="116" customFormat="1" ht="10.5">
      <c r="A7" s="224" t="s">
        <v>543</v>
      </c>
      <c r="B7" s="106">
        <f>'А10.1'!B7</f>
        <v>79.892</v>
      </c>
      <c r="C7" s="106">
        <f>'А10.1'!C7</f>
        <v>35.06403447942908</v>
      </c>
      <c r="D7" s="106">
        <f>'А10.1'!D7</f>
        <v>69.1</v>
      </c>
      <c r="E7" s="106">
        <f>'А10.1'!E7</f>
        <v>34.84162439619615</v>
      </c>
      <c r="F7" s="106">
        <f>'А10.1'!F7</f>
        <v>60.639032</v>
      </c>
      <c r="G7" s="106">
        <f>'А10.1'!G7</f>
        <v>38.462201822158136</v>
      </c>
      <c r="H7" s="106">
        <f>'А10.1'!H7</f>
        <v>46.457480000000004</v>
      </c>
      <c r="I7" s="106">
        <f>'А10.1'!I7</f>
        <v>45.38216724614775</v>
      </c>
      <c r="J7" s="106">
        <f>'А10.1'!J7</f>
        <v>19.501682</v>
      </c>
      <c r="K7" s="106">
        <f>'А10.1'!K7</f>
        <v>36.54207954093615</v>
      </c>
      <c r="L7" s="106">
        <f>'А10.1'!L7</f>
        <v>17.669</v>
      </c>
      <c r="M7" s="106">
        <f>'А10.1'!M7</f>
        <v>34.13573926315179</v>
      </c>
      <c r="N7" s="106">
        <f>'А10.1'!N7</f>
        <v>17.811413</v>
      </c>
      <c r="O7" s="106">
        <f>'А10.1'!O7</f>
        <v>36.10959050188349</v>
      </c>
      <c r="P7" s="106">
        <f>'А10.1'!P7</f>
        <v>15.500675</v>
      </c>
      <c r="Q7" s="106">
        <f>'А10.1'!Q7</f>
        <v>37.34677916247447</v>
      </c>
      <c r="R7" s="706">
        <f>'А10.1'!R7</f>
        <v>15.085452</v>
      </c>
      <c r="S7" s="706">
        <f>'А10.1'!S7</f>
        <v>40.635400640385036</v>
      </c>
    </row>
    <row r="8" spans="1:19" s="116" customFormat="1" ht="10.5">
      <c r="A8" s="224" t="s">
        <v>544</v>
      </c>
      <c r="B8" s="106">
        <f>'А10.1'!B8</f>
        <v>0.181</v>
      </c>
      <c r="C8" s="106">
        <f>'А10.1'!C8</f>
        <v>0.0794396214987316</v>
      </c>
      <c r="D8" s="106">
        <f>'А10.1'!D8</f>
        <v>0.426</v>
      </c>
      <c r="E8" s="106">
        <f>'А10.1'!E8</f>
        <v>0.21479785807206314</v>
      </c>
      <c r="F8" s="106">
        <f>'А10.1'!F8</f>
        <v>0.357812</v>
      </c>
      <c r="G8" s="106">
        <f>'А10.1'!G8</f>
        <v>0.22695344738336268</v>
      </c>
      <c r="H8" s="106">
        <f>'А10.1'!H8</f>
        <v>0.31513</v>
      </c>
      <c r="I8" s="106">
        <f>'А10.1'!I8</f>
        <v>0.307835947285099</v>
      </c>
      <c r="J8" s="106">
        <f>'А10.1'!J8</f>
        <v>0.305018</v>
      </c>
      <c r="K8" s="106">
        <f>'А10.1'!K8</f>
        <v>0.5715400352347692</v>
      </c>
      <c r="L8" s="106">
        <f>'А10.1'!L8</f>
        <v>0.274</v>
      </c>
      <c r="M8" s="106">
        <f>'А10.1'!M8</f>
        <v>0.5293560789011031</v>
      </c>
      <c r="N8" s="106">
        <f>'А10.1'!N8</f>
        <v>0.09788</v>
      </c>
      <c r="O8" s="106">
        <f>'А10.1'!O8</f>
        <v>0.19843494271478382</v>
      </c>
      <c r="P8" s="106">
        <f>'А10.1'!P8</f>
        <v>0.09800700000000001</v>
      </c>
      <c r="Q8" s="106">
        <f>'А10.1'!Q8</f>
        <v>0.23613460609790451</v>
      </c>
      <c r="R8" s="706">
        <f>'А10.1'!R8</f>
        <v>0.103965</v>
      </c>
      <c r="S8" s="706">
        <f>'А10.1'!S8</f>
        <v>0.28004858108180186</v>
      </c>
    </row>
    <row r="9" spans="1:19" s="116" customFormat="1" ht="9">
      <c r="A9" s="224" t="s">
        <v>191</v>
      </c>
      <c r="B9" s="106">
        <f>'А10.1'!B9</f>
        <v>36.152</v>
      </c>
      <c r="C9" s="106">
        <f>'А10.1'!C9</f>
        <v>15.86685743879638</v>
      </c>
      <c r="D9" s="106">
        <f>'А10.1'!D9</f>
        <v>27.8</v>
      </c>
      <c r="E9" s="106">
        <f>'А10.1'!E9</f>
        <v>14.017325010336515</v>
      </c>
      <c r="F9" s="106">
        <f>'А10.1'!F9</f>
        <v>24.494045</v>
      </c>
      <c r="G9" s="106">
        <f>'А10.1'!G9</f>
        <v>15.536113805890295</v>
      </c>
      <c r="H9" s="106">
        <f>'А10.1'!H9</f>
        <v>13.125307000000001</v>
      </c>
      <c r="I9" s="106">
        <f>'А10.1'!I9</f>
        <v>12.821506406095073</v>
      </c>
      <c r="J9" s="106">
        <f>'А10.1'!J9</f>
        <v>9.773406</v>
      </c>
      <c r="K9" s="106">
        <f>'А10.1'!K9</f>
        <v>18.313321868229757</v>
      </c>
      <c r="L9" s="106">
        <f>'А10.1'!L9</f>
        <v>8.763</v>
      </c>
      <c r="M9" s="106">
        <f>'А10.1'!M9</f>
        <v>16.9297347423736</v>
      </c>
      <c r="N9" s="106">
        <f>'А10.1'!N9</f>
        <v>8.1683</v>
      </c>
      <c r="O9" s="106">
        <f>'А10.1'!O9</f>
        <v>16.55982981791141</v>
      </c>
      <c r="P9" s="106">
        <f>'А10.1'!P9</f>
        <v>6.852889</v>
      </c>
      <c r="Q9" s="106">
        <f>'А10.1'!Q9</f>
        <v>16.51110884577288</v>
      </c>
      <c r="R9" s="706">
        <f>'А10.1'!R9</f>
        <v>4.47109</v>
      </c>
      <c r="S9" s="706">
        <f>'А10.1'!S9</f>
        <v>12.043691726918036</v>
      </c>
    </row>
    <row r="10" spans="1:19" s="116" customFormat="1" ht="10.5">
      <c r="A10" s="224" t="s">
        <v>545</v>
      </c>
      <c r="B10" s="106">
        <f>'А10.1'!B10</f>
        <v>62.013</v>
      </c>
      <c r="C10" s="106">
        <f>'А10.1'!C10</f>
        <v>27.21706766851294</v>
      </c>
      <c r="D10" s="106">
        <f>'А10.1'!D10</f>
        <v>58.1</v>
      </c>
      <c r="E10" s="106">
        <f>'А10.1'!E10</f>
        <v>29.295200830955093</v>
      </c>
      <c r="F10" s="106">
        <f>'А10.1'!F10</f>
        <v>38.150905</v>
      </c>
      <c r="G10" s="106">
        <f>'А10.1'!G10</f>
        <v>24.19840421938104</v>
      </c>
      <c r="H10" s="106">
        <f>'А10.1'!H10</f>
        <v>21.649862000000002</v>
      </c>
      <c r="I10" s="106">
        <f>'А10.1'!I10</f>
        <v>21.14875060248681</v>
      </c>
      <c r="J10" s="106">
        <f>'А10.1'!J10</f>
        <v>9.585543</v>
      </c>
      <c r="K10" s="106">
        <f>'А10.1'!K10</f>
        <v>17.961305837571533</v>
      </c>
      <c r="L10" s="106">
        <f>'А10.1'!L10</f>
        <v>9.486</v>
      </c>
      <c r="M10" s="106">
        <f>'А10.1'!M10</f>
        <v>18.326539286335272</v>
      </c>
      <c r="N10" s="106">
        <f>'А10.1'!N10</f>
        <v>8.966717</v>
      </c>
      <c r="O10" s="106">
        <f>'А10.1'!O10</f>
        <v>18.178483594551267</v>
      </c>
      <c r="P10" s="106">
        <f>'А10.1'!P10</f>
        <v>8.880331</v>
      </c>
      <c r="Q10" s="106">
        <f>'А10.1'!Q10</f>
        <v>21.395956030732602</v>
      </c>
      <c r="R10" s="706">
        <f>'А10.1'!R10</f>
        <v>6.44412</v>
      </c>
      <c r="S10" s="706">
        <f>'А10.1'!S10</f>
        <v>17.35840583197096</v>
      </c>
    </row>
    <row r="11" spans="1:19" s="116" customFormat="1" ht="10.5">
      <c r="A11" s="224" t="s">
        <v>546</v>
      </c>
      <c r="B11" s="106">
        <f>'А10.1'!B11</f>
        <v>10.726</v>
      </c>
      <c r="C11" s="106">
        <f>'А10.1'!C11</f>
        <v>4.707565636438647</v>
      </c>
      <c r="D11" s="106">
        <f>'А10.1'!D11</f>
        <v>10.9</v>
      </c>
      <c r="E11" s="106">
        <f>'А10.1'!E11</f>
        <v>5.496001532829784</v>
      </c>
      <c r="F11" s="106">
        <f>'А10.1'!F11</f>
        <v>8.612979</v>
      </c>
      <c r="G11" s="106">
        <f>'А10.1'!G11</f>
        <v>5.463051200883446</v>
      </c>
      <c r="H11" s="106">
        <f>'А10.1'!H11</f>
        <v>4.724768</v>
      </c>
      <c r="I11" s="106">
        <f>'А10.1'!I11</f>
        <v>4.615407714220552</v>
      </c>
      <c r="J11" s="106">
        <f>'А10.1'!J11</f>
        <v>3.169907</v>
      </c>
      <c r="K11" s="106">
        <f>'А10.1'!K11</f>
        <v>5.93974374781469</v>
      </c>
      <c r="L11" s="106">
        <f>'А10.1'!L11</f>
        <v>3.061</v>
      </c>
      <c r="M11" s="106">
        <f>'А10.1'!M11</f>
        <v>5.913718823052105</v>
      </c>
      <c r="N11" s="106">
        <f>'А10.1'!N11</f>
        <v>2.914892</v>
      </c>
      <c r="O11" s="106">
        <f>'А10.1'!O11</f>
        <v>5.909444493663481</v>
      </c>
      <c r="P11" s="106">
        <f>'А10.1'!P11</f>
        <v>2.8509520000000004</v>
      </c>
      <c r="Q11" s="106">
        <f>'А10.1'!Q11</f>
        <v>6.868983108594621</v>
      </c>
      <c r="R11" s="706">
        <f>'А10.1'!R11</f>
        <v>3.438313</v>
      </c>
      <c r="S11" s="706">
        <f>'А10.1'!S11</f>
        <v>9.261719587987432</v>
      </c>
    </row>
    <row r="12" spans="1:19" s="116" customFormat="1" ht="11.25" thickBot="1">
      <c r="A12" s="224" t="s">
        <v>547</v>
      </c>
      <c r="B12" s="106">
        <f>'А10.1'!B12</f>
        <v>29.03</v>
      </c>
      <c r="C12" s="106">
        <f>'А10.1'!C12</f>
        <v>12.741061945349053</v>
      </c>
      <c r="D12" s="106">
        <f>'А10.1'!D12</f>
        <v>25.8</v>
      </c>
      <c r="E12" s="106">
        <f>'А10.1'!E12</f>
        <v>13.008884362110866</v>
      </c>
      <c r="F12" s="106">
        <f>'А10.1'!F12</f>
        <v>21.337429</v>
      </c>
      <c r="G12" s="106">
        <f>'А10.1'!G12</f>
        <v>13.53393142166204</v>
      </c>
      <c r="H12" s="106">
        <f>'А10.1'!H12</f>
        <v>13.73542</v>
      </c>
      <c r="I12" s="106">
        <f>'А10.1'!I12</f>
        <v>13.41749762656267</v>
      </c>
      <c r="J12" s="106">
        <f>'А10.1'!J12</f>
        <v>9.144801</v>
      </c>
      <c r="K12" s="106">
        <f>'А10.1'!K12</f>
        <v>17.135447369515738</v>
      </c>
      <c r="L12" s="106">
        <f>'А10.1'!L12</f>
        <v>10.976</v>
      </c>
      <c r="M12" s="106">
        <f>'А10.1'!M12</f>
        <v>21.205154459921562</v>
      </c>
      <c r="N12" s="106">
        <f>'А10.1'!N12</f>
        <v>9.673437</v>
      </c>
      <c r="O12" s="106">
        <f>'А10.1'!O12</f>
        <v>19.611237402432266</v>
      </c>
      <c r="P12" s="106">
        <f>'А10.1'!P12</f>
        <v>6.175604999999999</v>
      </c>
      <c r="Q12" s="106">
        <f>'А10.1'!Q12</f>
        <v>14.879284684678128</v>
      </c>
      <c r="R12" s="706">
        <f>'А10.1'!R12</f>
        <v>6.178059</v>
      </c>
      <c r="S12" s="706">
        <f>'А10.1'!S12</f>
        <v>16.641722279513836</v>
      </c>
    </row>
    <row r="13" spans="1:19" s="116" customFormat="1" ht="9.75" thickBot="1">
      <c r="A13" s="389" t="s">
        <v>358</v>
      </c>
      <c r="B13" s="390">
        <f>'А10.1'!B13</f>
        <v>227.846</v>
      </c>
      <c r="C13" s="390">
        <f>'А10.1'!C13</f>
        <v>99.99999999999997</v>
      </c>
      <c r="D13" s="390">
        <f>'А10.1'!D13</f>
        <v>198.32600000000002</v>
      </c>
      <c r="E13" s="390">
        <f>'А10.1'!E13</f>
        <v>99.99999999999997</v>
      </c>
      <c r="F13" s="390">
        <f>'А10.1'!F13</f>
        <v>157.65876400000002</v>
      </c>
      <c r="G13" s="390">
        <f>'А10.1'!G13</f>
        <v>100</v>
      </c>
      <c r="H13" s="390">
        <f>'А10.1'!H13</f>
        <v>102.36946100000002</v>
      </c>
      <c r="I13" s="390">
        <f>'А10.1'!I13</f>
        <v>99.99999999999999</v>
      </c>
      <c r="J13" s="390">
        <f>'А10.1'!J13</f>
        <v>53.367740000000005</v>
      </c>
      <c r="K13" s="390">
        <f>'А10.1'!K13</f>
        <v>99.99999999999997</v>
      </c>
      <c r="L13" s="390">
        <f>'А10.1'!L13</f>
        <v>51.761</v>
      </c>
      <c r="M13" s="390">
        <f>'А10.1'!M13</f>
        <v>100</v>
      </c>
      <c r="N13" s="390">
        <f>'А10.1'!N13</f>
        <v>49.325990000000004</v>
      </c>
      <c r="O13" s="390">
        <f>'А10.1'!O13</f>
        <v>100</v>
      </c>
      <c r="P13" s="390">
        <f>'А10.1'!P13</f>
        <v>41.504717</v>
      </c>
      <c r="Q13" s="390">
        <f>'А10.1'!Q13</f>
        <v>100</v>
      </c>
      <c r="R13" s="720">
        <f>'А10.1'!R13</f>
        <v>37.123915999999994</v>
      </c>
      <c r="S13" s="720">
        <f>'А10.1'!S13</f>
        <v>100</v>
      </c>
    </row>
    <row r="14" spans="1:11" s="116" customFormat="1" ht="9.75" customHeight="1">
      <c r="A14" s="318" t="s">
        <v>549</v>
      </c>
      <c r="B14" s="391"/>
      <c r="C14" s="391"/>
      <c r="D14" s="392"/>
      <c r="E14" s="392"/>
      <c r="J14" s="336"/>
      <c r="K14" s="336"/>
    </row>
    <row r="15" spans="1:11" s="116" customFormat="1" ht="10.5">
      <c r="A15" s="231" t="s">
        <v>550</v>
      </c>
      <c r="B15" s="393"/>
      <c r="C15" s="393"/>
      <c r="D15" s="392"/>
      <c r="E15" s="392"/>
      <c r="J15" s="336"/>
      <c r="K15" s="336"/>
    </row>
    <row r="16" spans="1:11" s="116" customFormat="1" ht="10.5">
      <c r="A16" s="231" t="s">
        <v>551</v>
      </c>
      <c r="B16" s="393"/>
      <c r="C16" s="393"/>
      <c r="D16" s="392"/>
      <c r="E16" s="392"/>
      <c r="J16" s="336"/>
      <c r="K16" s="336"/>
    </row>
    <row r="17" spans="1:11" s="116" customFormat="1" ht="10.5">
      <c r="A17" s="231" t="s">
        <v>552</v>
      </c>
      <c r="B17" s="393"/>
      <c r="C17" s="393"/>
      <c r="D17" s="392"/>
      <c r="E17" s="392"/>
      <c r="J17" s="336"/>
      <c r="K17" s="336"/>
    </row>
    <row r="18" spans="1:11" s="116" customFormat="1" ht="10.5">
      <c r="A18" s="231" t="s">
        <v>548</v>
      </c>
      <c r="B18" s="394"/>
      <c r="C18" s="393"/>
      <c r="D18" s="392"/>
      <c r="E18" s="392"/>
      <c r="J18" s="336"/>
      <c r="K18" s="336"/>
    </row>
    <row r="19" spans="10:11" s="116" customFormat="1" ht="9">
      <c r="J19" s="336"/>
      <c r="K19" s="336"/>
    </row>
    <row r="20" spans="10:11" s="116" customFormat="1" ht="9">
      <c r="J20" s="336"/>
      <c r="K20" s="336"/>
    </row>
  </sheetData>
  <sheetProtection/>
  <mergeCells count="10">
    <mergeCell ref="A4:A5"/>
    <mergeCell ref="H4:I4"/>
    <mergeCell ref="F4:G4"/>
    <mergeCell ref="D4:E4"/>
    <mergeCell ref="R4:S4"/>
    <mergeCell ref="P4:Q4"/>
    <mergeCell ref="N4:O4"/>
    <mergeCell ref="L4:M4"/>
    <mergeCell ref="J4:K4"/>
    <mergeCell ref="B4:C4"/>
  </mergeCells>
  <printOptions/>
  <pageMargins left="0.7086614173228347" right="0.7086614173228347" top="0.7480314960629921" bottom="0.7480314960629921" header="0.31496062992125984" footer="0.31496062992125984"/>
  <pageSetup horizontalDpi="600" verticalDpi="600" orientation="landscape" scale="63" r:id="rId1"/>
</worksheet>
</file>

<file path=xl/worksheets/sheet23.xml><?xml version="1.0" encoding="utf-8"?>
<worksheet xmlns="http://schemas.openxmlformats.org/spreadsheetml/2006/main" xmlns:r="http://schemas.openxmlformats.org/officeDocument/2006/relationships">
  <sheetPr>
    <tabColor theme="0" tint="-0.24997000396251678"/>
  </sheetPr>
  <dimension ref="A1:T37"/>
  <sheetViews>
    <sheetView zoomScalePageLayoutView="0" workbookViewId="0" topLeftCell="A1">
      <selection activeCell="R1" sqref="R1:U1"/>
    </sheetView>
  </sheetViews>
  <sheetFormatPr defaultColWidth="9.140625" defaultRowHeight="15"/>
  <cols>
    <col min="1" max="1" width="47.8515625" style="40" customWidth="1"/>
    <col min="2" max="9" width="7.7109375" style="60" customWidth="1"/>
    <col min="10" max="10" width="7.7109375" style="52" customWidth="1"/>
    <col min="11" max="11" width="7.7109375" style="40" customWidth="1"/>
    <col min="12" max="12" width="7.7109375" style="52" customWidth="1"/>
    <col min="13" max="13" width="7.7109375" style="40" customWidth="1"/>
    <col min="14" max="14" width="7.7109375" style="52" customWidth="1"/>
    <col min="15" max="15" width="7.7109375" style="40" customWidth="1"/>
    <col min="16" max="16" width="7.7109375" style="52" customWidth="1"/>
    <col min="17" max="17" width="7.7109375" style="40" customWidth="1"/>
    <col min="18" max="16384" width="9.140625" style="40" customWidth="1"/>
  </cols>
  <sheetData>
    <row r="1" spans="1:18" s="258" customFormat="1" ht="12">
      <c r="A1" s="247" t="s">
        <v>68</v>
      </c>
      <c r="B1" s="396"/>
      <c r="C1" s="396"/>
      <c r="D1" s="396"/>
      <c r="E1" s="396"/>
      <c r="F1" s="396"/>
      <c r="G1" s="396"/>
      <c r="H1" s="396"/>
      <c r="I1" s="396"/>
      <c r="J1" s="77"/>
      <c r="L1" s="77"/>
      <c r="N1" s="77"/>
      <c r="P1" s="77"/>
      <c r="R1" s="746"/>
    </row>
    <row r="2" ht="9.75">
      <c r="A2" s="304" t="s">
        <v>56</v>
      </c>
    </row>
    <row r="3" spans="1:9" ht="10.5" thickBot="1">
      <c r="A3" s="305"/>
      <c r="B3" s="397"/>
      <c r="C3" s="397"/>
      <c r="D3" s="397"/>
      <c r="E3" s="397"/>
      <c r="F3" s="397"/>
      <c r="G3" s="397"/>
      <c r="H3" s="397"/>
      <c r="I3" s="397"/>
    </row>
    <row r="4" spans="1:19" ht="10.5" customHeight="1" thickBot="1">
      <c r="A4" s="269"/>
      <c r="B4" s="806" t="s">
        <v>582</v>
      </c>
      <c r="C4" s="806"/>
      <c r="D4" s="806" t="s">
        <v>583</v>
      </c>
      <c r="E4" s="806"/>
      <c r="F4" s="806" t="s">
        <v>584</v>
      </c>
      <c r="G4" s="806"/>
      <c r="H4" s="781" t="s">
        <v>581</v>
      </c>
      <c r="I4" s="781"/>
      <c r="J4" s="781" t="s">
        <v>601</v>
      </c>
      <c r="K4" s="781"/>
      <c r="L4" s="781" t="s">
        <v>605</v>
      </c>
      <c r="M4" s="781"/>
      <c r="N4" s="781" t="s">
        <v>645</v>
      </c>
      <c r="O4" s="781"/>
      <c r="P4" s="781" t="s">
        <v>663</v>
      </c>
      <c r="Q4" s="781"/>
      <c r="R4" s="781" t="s">
        <v>886</v>
      </c>
      <c r="S4" s="781"/>
    </row>
    <row r="5" spans="1:19" ht="12" customHeight="1" thickBot="1">
      <c r="A5" s="295"/>
      <c r="B5" s="404" t="s">
        <v>172</v>
      </c>
      <c r="C5" s="101" t="s">
        <v>2</v>
      </c>
      <c r="D5" s="404" t="s">
        <v>172</v>
      </c>
      <c r="E5" s="404" t="s">
        <v>2</v>
      </c>
      <c r="F5" s="404" t="s">
        <v>172</v>
      </c>
      <c r="G5" s="566" t="s">
        <v>2</v>
      </c>
      <c r="H5" s="404" t="s">
        <v>172</v>
      </c>
      <c r="I5" s="404" t="s">
        <v>2</v>
      </c>
      <c r="J5" s="404" t="s">
        <v>172</v>
      </c>
      <c r="K5" s="581" t="s">
        <v>2</v>
      </c>
      <c r="L5" s="404" t="s">
        <v>172</v>
      </c>
      <c r="M5" s="564" t="s">
        <v>2</v>
      </c>
      <c r="N5" s="404" t="s">
        <v>172</v>
      </c>
      <c r="O5" s="581" t="s">
        <v>2</v>
      </c>
      <c r="P5" s="404" t="s">
        <v>172</v>
      </c>
      <c r="Q5" s="581" t="s">
        <v>2</v>
      </c>
      <c r="R5" s="404" t="s">
        <v>172</v>
      </c>
      <c r="S5" s="581" t="s">
        <v>2</v>
      </c>
    </row>
    <row r="6" spans="1:20" s="190" customFormat="1" ht="9">
      <c r="A6" s="271" t="s">
        <v>69</v>
      </c>
      <c r="B6" s="405">
        <v>20.615</v>
      </c>
      <c r="C6" s="406">
        <f>B6/$B$15*100</f>
        <v>25.103507062834872</v>
      </c>
      <c r="D6" s="406">
        <v>22.591744</v>
      </c>
      <c r="E6" s="406">
        <f>+D6*100/$D$15</f>
        <v>25.622438542282215</v>
      </c>
      <c r="F6" s="407">
        <v>21.130072</v>
      </c>
      <c r="G6" s="406">
        <f>+F6*100/$F$15</f>
        <v>25.247273076777304</v>
      </c>
      <c r="H6" s="407">
        <v>15.292</v>
      </c>
      <c r="I6" s="406">
        <f>+H6*100/$H$15</f>
        <v>28.847387285417845</v>
      </c>
      <c r="J6" s="407">
        <v>16.510214</v>
      </c>
      <c r="K6" s="505">
        <f>+J6*100/J$15</f>
        <v>36.76182526976896</v>
      </c>
      <c r="L6" s="407">
        <v>18.041</v>
      </c>
      <c r="M6" s="505">
        <f>+L6*100/L$15</f>
        <v>39.53325298564698</v>
      </c>
      <c r="N6" s="407">
        <v>19.432507</v>
      </c>
      <c r="O6" s="505">
        <f>+N6*100/N$15</f>
        <v>42.096252458971584</v>
      </c>
      <c r="P6" s="407">
        <v>20.219223999999997</v>
      </c>
      <c r="Q6" s="505">
        <f>+P6*100/P$15</f>
        <v>45.51720595032216</v>
      </c>
      <c r="R6" s="407">
        <v>21.467029</v>
      </c>
      <c r="S6" s="505">
        <f aca="true" t="shared" si="0" ref="S6:S14">+R6*100/R$15</f>
        <v>49.17377089676281</v>
      </c>
      <c r="T6" s="717"/>
    </row>
    <row r="7" spans="1:20" s="190" customFormat="1" ht="9">
      <c r="A7" s="264" t="s">
        <v>70</v>
      </c>
      <c r="B7" s="405">
        <v>5.428</v>
      </c>
      <c r="C7" s="406">
        <f aca="true" t="shared" si="1" ref="C7:C14">B7/$B$15*100</f>
        <v>6.609839259620068</v>
      </c>
      <c r="D7" s="405">
        <v>5.243225</v>
      </c>
      <c r="E7" s="406">
        <f aca="true" t="shared" si="2" ref="E7:E14">+D7*100/$D$15</f>
        <v>5.9466064384342205</v>
      </c>
      <c r="F7" s="407">
        <v>4.469864</v>
      </c>
      <c r="G7" s="406">
        <f aca="true" t="shared" si="3" ref="G7:G14">+F7*100/$F$15</f>
        <v>5.340818385477158</v>
      </c>
      <c r="H7" s="407">
        <v>2.699</v>
      </c>
      <c r="I7" s="406">
        <f aca="true" t="shared" si="4" ref="I7:I14">+H7*100/$H$15</f>
        <v>5.091492171288436</v>
      </c>
      <c r="J7" s="407">
        <v>1.667527</v>
      </c>
      <c r="K7" s="505">
        <f aca="true" t="shared" si="5" ref="K7:K14">+J7*100/J$15</f>
        <v>3.7129340786631855</v>
      </c>
      <c r="L7" s="407">
        <v>2.004</v>
      </c>
      <c r="M7" s="505">
        <f aca="true" t="shared" si="6" ref="M7:M14">+L7*100/L$15</f>
        <v>4.391366275884737</v>
      </c>
      <c r="N7" s="407">
        <v>1.881275</v>
      </c>
      <c r="O7" s="505">
        <f aca="true" t="shared" si="7" ref="O7:O14">+N7*100/N$15</f>
        <v>4.075368522689931</v>
      </c>
      <c r="P7" s="407">
        <v>1.621597</v>
      </c>
      <c r="Q7" s="505">
        <f aca="true" t="shared" si="8" ref="Q7:Q14">+P7*100/P$15</f>
        <v>3.6505142144636493</v>
      </c>
      <c r="R7" s="407">
        <v>1.824441</v>
      </c>
      <c r="S7" s="505">
        <f t="shared" si="0"/>
        <v>4.179183050838605</v>
      </c>
      <c r="T7" s="717"/>
    </row>
    <row r="8" spans="1:20" s="190" customFormat="1" ht="9">
      <c r="A8" s="264" t="s">
        <v>71</v>
      </c>
      <c r="B8" s="405">
        <v>4.012</v>
      </c>
      <c r="C8" s="406">
        <f t="shared" si="1"/>
        <v>4.885533365806136</v>
      </c>
      <c r="D8" s="405">
        <v>4.257523</v>
      </c>
      <c r="E8" s="406">
        <f t="shared" si="2"/>
        <v>4.828671987866585</v>
      </c>
      <c r="F8" s="407">
        <v>4.014988</v>
      </c>
      <c r="G8" s="406">
        <f t="shared" si="3"/>
        <v>4.797309655924691</v>
      </c>
      <c r="H8" s="407">
        <v>2.478</v>
      </c>
      <c r="I8" s="406">
        <f t="shared" si="4"/>
        <v>4.674589700056593</v>
      </c>
      <c r="J8" s="407">
        <v>1.785453</v>
      </c>
      <c r="K8" s="505">
        <f t="shared" si="5"/>
        <v>3.9755094157704316</v>
      </c>
      <c r="L8" s="407">
        <v>1.864</v>
      </c>
      <c r="M8" s="505">
        <f t="shared" si="6"/>
        <v>4.084584200723129</v>
      </c>
      <c r="N8" s="407">
        <v>1.731569</v>
      </c>
      <c r="O8" s="505">
        <f t="shared" si="7"/>
        <v>3.7510633998036873</v>
      </c>
      <c r="P8" s="407">
        <v>1.714988</v>
      </c>
      <c r="Q8" s="505">
        <f t="shared" si="8"/>
        <v>3.860754596631953</v>
      </c>
      <c r="R8" s="407">
        <v>1.715006</v>
      </c>
      <c r="S8" s="505">
        <f t="shared" si="0"/>
        <v>3.9285041321075953</v>
      </c>
      <c r="T8" s="717"/>
    </row>
    <row r="9" spans="1:20" s="190" customFormat="1" ht="9">
      <c r="A9" s="264" t="s">
        <v>72</v>
      </c>
      <c r="B9" s="405">
        <v>3.714</v>
      </c>
      <c r="C9" s="406">
        <f t="shared" si="1"/>
        <v>4.522649780808573</v>
      </c>
      <c r="D9" s="405">
        <v>3.711439</v>
      </c>
      <c r="E9" s="406">
        <f t="shared" si="2"/>
        <v>4.209330527157592</v>
      </c>
      <c r="F9" s="407">
        <v>3.88087</v>
      </c>
      <c r="G9" s="406">
        <f t="shared" si="3"/>
        <v>4.637058722065535</v>
      </c>
      <c r="H9" s="407">
        <v>0.611</v>
      </c>
      <c r="I9" s="406">
        <f t="shared" si="4"/>
        <v>1.1526127145821543</v>
      </c>
      <c r="J9" s="407">
        <v>0.544889</v>
      </c>
      <c r="K9" s="505">
        <f t="shared" si="5"/>
        <v>1.2132558796281585</v>
      </c>
      <c r="L9" s="407">
        <v>0.498</v>
      </c>
      <c r="M9" s="505">
        <f t="shared" si="6"/>
        <v>1.0912676673605783</v>
      </c>
      <c r="N9" s="407">
        <v>0.443934</v>
      </c>
      <c r="O9" s="505">
        <f t="shared" si="7"/>
        <v>0.9616853728199398</v>
      </c>
      <c r="P9" s="407">
        <v>0.38804</v>
      </c>
      <c r="Q9" s="505">
        <f t="shared" si="8"/>
        <v>0.8735496771272238</v>
      </c>
      <c r="R9" s="407">
        <v>0.355783</v>
      </c>
      <c r="S9" s="505">
        <f t="shared" si="0"/>
        <v>0.8149796476709916</v>
      </c>
      <c r="T9" s="717"/>
    </row>
    <row r="10" spans="1:20" s="190" customFormat="1" ht="9">
      <c r="A10" s="264" t="s">
        <v>73</v>
      </c>
      <c r="B10" s="405">
        <v>4.917</v>
      </c>
      <c r="C10" s="406">
        <f t="shared" si="1"/>
        <v>5.987579152459814</v>
      </c>
      <c r="D10" s="405">
        <v>4.72412</v>
      </c>
      <c r="E10" s="406">
        <f t="shared" si="2"/>
        <v>5.357863225006722</v>
      </c>
      <c r="F10" s="407">
        <v>4.833032</v>
      </c>
      <c r="G10" s="406">
        <f t="shared" si="3"/>
        <v>5.7747497828120595</v>
      </c>
      <c r="H10" s="407">
        <v>3.238</v>
      </c>
      <c r="I10" s="406">
        <f t="shared" si="4"/>
        <v>6.108281456328994</v>
      </c>
      <c r="J10" s="407">
        <v>2.549685</v>
      </c>
      <c r="K10" s="505">
        <f t="shared" si="5"/>
        <v>5.677156847449153</v>
      </c>
      <c r="L10" s="407">
        <v>2.63</v>
      </c>
      <c r="M10" s="505">
        <f t="shared" si="6"/>
        <v>5.7631204119645005</v>
      </c>
      <c r="N10" s="407">
        <v>2.587265</v>
      </c>
      <c r="O10" s="505">
        <f t="shared" si="7"/>
        <v>5.6047405833051345</v>
      </c>
      <c r="P10" s="407">
        <v>2.536011</v>
      </c>
      <c r="Q10" s="505">
        <f t="shared" si="8"/>
        <v>5.709028940936727</v>
      </c>
      <c r="R10" s="407">
        <v>2.47336</v>
      </c>
      <c r="S10" s="505">
        <f t="shared" si="0"/>
        <v>5.665639059099294</v>
      </c>
      <c r="T10" s="717"/>
    </row>
    <row r="11" spans="1:20" s="190" customFormat="1" ht="9">
      <c r="A11" s="264" t="s">
        <v>74</v>
      </c>
      <c r="B11" s="405">
        <v>8.308</v>
      </c>
      <c r="C11" s="406">
        <f t="shared" si="1"/>
        <v>10.11690209449586</v>
      </c>
      <c r="D11" s="405">
        <v>7.850705</v>
      </c>
      <c r="E11" s="406">
        <f t="shared" si="2"/>
        <v>8.903881275216632</v>
      </c>
      <c r="F11" s="407">
        <v>7.653153</v>
      </c>
      <c r="G11" s="406">
        <f t="shared" si="3"/>
        <v>9.144372233533206</v>
      </c>
      <c r="H11" s="407">
        <v>3.214</v>
      </c>
      <c r="I11" s="406">
        <f t="shared" si="4"/>
        <v>6.063006979815128</v>
      </c>
      <c r="J11" s="407">
        <v>1.90875</v>
      </c>
      <c r="K11" s="505">
        <f t="shared" si="5"/>
        <v>4.250043880937673</v>
      </c>
      <c r="L11" s="407">
        <v>1.842</v>
      </c>
      <c r="M11" s="505">
        <f t="shared" si="6"/>
        <v>4.036375588912019</v>
      </c>
      <c r="N11" s="407">
        <v>1.817791</v>
      </c>
      <c r="O11" s="505">
        <f t="shared" si="7"/>
        <v>3.937844399265952</v>
      </c>
      <c r="P11" s="407">
        <v>1.709605</v>
      </c>
      <c r="Q11" s="505">
        <f t="shared" si="8"/>
        <v>3.8486364698615794</v>
      </c>
      <c r="R11" s="407">
        <v>1.753835</v>
      </c>
      <c r="S11" s="505">
        <f t="shared" si="0"/>
        <v>4.017448361425514</v>
      </c>
      <c r="T11" s="717"/>
    </row>
    <row r="12" spans="1:20" s="190" customFormat="1" ht="9">
      <c r="A12" s="264" t="s">
        <v>29</v>
      </c>
      <c r="B12" s="405">
        <v>27.629</v>
      </c>
      <c r="C12" s="406">
        <f t="shared" si="1"/>
        <v>33.64466634193863</v>
      </c>
      <c r="D12" s="405">
        <v>32.930166</v>
      </c>
      <c r="E12" s="406">
        <f t="shared" si="2"/>
        <v>37.34776538376813</v>
      </c>
      <c r="F12" s="407">
        <v>31.091136</v>
      </c>
      <c r="G12" s="406">
        <f t="shared" si="3"/>
        <v>37.1492534838131</v>
      </c>
      <c r="H12" s="407">
        <v>21.831</v>
      </c>
      <c r="I12" s="406">
        <f t="shared" si="4"/>
        <v>41.18279569892473</v>
      </c>
      <c r="J12" s="407">
        <v>17.496084</v>
      </c>
      <c r="K12" s="505">
        <f t="shared" si="5"/>
        <v>38.956974325905186</v>
      </c>
      <c r="L12" s="407">
        <v>16.691</v>
      </c>
      <c r="M12" s="505">
        <f t="shared" si="6"/>
        <v>36.574997260874326</v>
      </c>
      <c r="N12" s="407">
        <v>16.095912</v>
      </c>
      <c r="O12" s="505">
        <f t="shared" si="7"/>
        <v>34.868253237186025</v>
      </c>
      <c r="P12" s="407">
        <v>14.265111000000001</v>
      </c>
      <c r="Q12" s="505">
        <f t="shared" si="8"/>
        <v>32.1133983822132</v>
      </c>
      <c r="R12" s="407">
        <v>12.297036</v>
      </c>
      <c r="S12" s="505">
        <f t="shared" si="0"/>
        <v>28.16838934597072</v>
      </c>
      <c r="T12" s="717"/>
    </row>
    <row r="13" spans="1:20" s="190" customFormat="1" ht="9">
      <c r="A13" s="264" t="s">
        <v>75</v>
      </c>
      <c r="B13" s="405">
        <v>0.957</v>
      </c>
      <c r="C13" s="406">
        <f t="shared" si="1"/>
        <v>1.1653677545056014</v>
      </c>
      <c r="D13" s="405">
        <v>0.75269</v>
      </c>
      <c r="E13" s="406">
        <f t="shared" si="2"/>
        <v>0.8536637661258201</v>
      </c>
      <c r="F13" s="407">
        <v>0.672811</v>
      </c>
      <c r="G13" s="406">
        <f t="shared" si="3"/>
        <v>0.803908431834005</v>
      </c>
      <c r="H13" s="407">
        <v>0.368</v>
      </c>
      <c r="I13" s="406">
        <f t="shared" si="4"/>
        <v>0.694208639879268</v>
      </c>
      <c r="J13" s="407">
        <v>0.134654</v>
      </c>
      <c r="K13" s="505">
        <f t="shared" si="5"/>
        <v>0.29982208709562874</v>
      </c>
      <c r="L13" s="407">
        <v>0.127</v>
      </c>
      <c r="M13" s="505">
        <f t="shared" si="6"/>
        <v>0.27829516818231614</v>
      </c>
      <c r="N13" s="407">
        <v>0.123856</v>
      </c>
      <c r="O13" s="505">
        <f t="shared" si="7"/>
        <v>0.2683067832965857</v>
      </c>
      <c r="P13" s="407">
        <v>0.12001300000000001</v>
      </c>
      <c r="Q13" s="505">
        <f t="shared" si="8"/>
        <v>0.2701714189286401</v>
      </c>
      <c r="R13" s="407">
        <v>0.118318</v>
      </c>
      <c r="S13" s="505">
        <f t="shared" si="0"/>
        <v>0.27102689547599634</v>
      </c>
      <c r="T13" s="717"/>
    </row>
    <row r="14" spans="1:20" s="190" customFormat="1" ht="9.75" thickBot="1">
      <c r="A14" s="272" t="s">
        <v>10</v>
      </c>
      <c r="B14" s="408">
        <v>6.54</v>
      </c>
      <c r="C14" s="406">
        <f t="shared" si="1"/>
        <v>7.963955187530443</v>
      </c>
      <c r="D14" s="409">
        <v>6.110105</v>
      </c>
      <c r="E14" s="406">
        <f t="shared" si="2"/>
        <v>6.929778854142082</v>
      </c>
      <c r="F14" s="410">
        <v>5.946566</v>
      </c>
      <c r="G14" s="406">
        <f t="shared" si="3"/>
        <v>7.10525622776294</v>
      </c>
      <c r="H14" s="410">
        <v>3.279</v>
      </c>
      <c r="I14" s="406">
        <f t="shared" si="4"/>
        <v>6.185625353706847</v>
      </c>
      <c r="J14" s="410">
        <v>2.314045</v>
      </c>
      <c r="K14" s="505">
        <f t="shared" si="5"/>
        <v>5.15247821478162</v>
      </c>
      <c r="L14" s="410">
        <v>1.938</v>
      </c>
      <c r="M14" s="505">
        <f t="shared" si="6"/>
        <v>4.246740440451407</v>
      </c>
      <c r="N14" s="410">
        <v>2.047974</v>
      </c>
      <c r="O14" s="505">
        <f t="shared" si="7"/>
        <v>4.436485242661169</v>
      </c>
      <c r="P14" s="410">
        <v>1.846468</v>
      </c>
      <c r="Q14" s="505">
        <f t="shared" si="8"/>
        <v>4.156740349514871</v>
      </c>
      <c r="R14" s="410">
        <v>1.650638</v>
      </c>
      <c r="S14" s="505">
        <f t="shared" si="0"/>
        <v>3.7810586106484863</v>
      </c>
      <c r="T14" s="717"/>
    </row>
    <row r="15" spans="1:19" s="190" customFormat="1" ht="9.75" thickBot="1">
      <c r="A15" s="183" t="s">
        <v>76</v>
      </c>
      <c r="B15" s="411">
        <f aca="true" t="shared" si="9" ref="B15:O15">SUM(B6:B14)</f>
        <v>82.12</v>
      </c>
      <c r="C15" s="411">
        <f t="shared" si="9"/>
        <v>100</v>
      </c>
      <c r="D15" s="411">
        <f t="shared" si="9"/>
        <v>88.171717</v>
      </c>
      <c r="E15" s="411">
        <f t="shared" si="9"/>
        <v>100</v>
      </c>
      <c r="F15" s="411">
        <f t="shared" si="9"/>
        <v>83.692492</v>
      </c>
      <c r="G15" s="411">
        <f t="shared" si="9"/>
        <v>99.99999999999999</v>
      </c>
      <c r="H15" s="411">
        <f t="shared" si="9"/>
        <v>53.010000000000005</v>
      </c>
      <c r="I15" s="411">
        <f t="shared" si="9"/>
        <v>100</v>
      </c>
      <c r="J15" s="411">
        <f t="shared" si="9"/>
        <v>44.911301</v>
      </c>
      <c r="K15" s="411">
        <f t="shared" si="9"/>
        <v>100.00000000000001</v>
      </c>
      <c r="L15" s="411">
        <f t="shared" si="9"/>
        <v>45.635000000000005</v>
      </c>
      <c r="M15" s="411">
        <f t="shared" si="9"/>
        <v>99.99999999999999</v>
      </c>
      <c r="N15" s="411">
        <f t="shared" si="9"/>
        <v>46.162082999999996</v>
      </c>
      <c r="O15" s="411">
        <f t="shared" si="9"/>
        <v>100</v>
      </c>
      <c r="P15" s="411">
        <f>SUM(P6:P14)</f>
        <v>44.421057</v>
      </c>
      <c r="Q15" s="411">
        <f>SUM(Q6:Q14)</f>
        <v>100</v>
      </c>
      <c r="R15" s="411">
        <f>SUM(R6:R14)</f>
        <v>43.655446</v>
      </c>
      <c r="S15" s="411">
        <f>SUM(S6:S14)</f>
        <v>100.00000000000001</v>
      </c>
    </row>
    <row r="16" spans="1:16" s="190" customFormat="1" ht="9">
      <c r="A16" s="306"/>
      <c r="B16" s="296"/>
      <c r="C16" s="296"/>
      <c r="D16" s="296"/>
      <c r="E16" s="296"/>
      <c r="F16" s="412"/>
      <c r="G16" s="412"/>
      <c r="H16" s="412"/>
      <c r="I16" s="412"/>
      <c r="J16" s="250"/>
      <c r="L16" s="250"/>
      <c r="N16" s="250"/>
      <c r="P16" s="250"/>
    </row>
    <row r="17" spans="2:16" s="190" customFormat="1" ht="9">
      <c r="B17" s="296"/>
      <c r="C17" s="296"/>
      <c r="D17" s="296"/>
      <c r="E17" s="296"/>
      <c r="F17" s="296"/>
      <c r="G17" s="296"/>
      <c r="H17" s="296"/>
      <c r="I17" s="296"/>
      <c r="J17" s="250"/>
      <c r="L17" s="250"/>
      <c r="N17" s="250"/>
      <c r="P17" s="250"/>
    </row>
    <row r="18" spans="2:16" s="190" customFormat="1" ht="9">
      <c r="B18" s="296"/>
      <c r="C18" s="296"/>
      <c r="D18" s="296"/>
      <c r="E18" s="296"/>
      <c r="F18" s="296"/>
      <c r="G18" s="296"/>
      <c r="H18" s="296"/>
      <c r="I18" s="296"/>
      <c r="J18" s="250"/>
      <c r="L18" s="250"/>
      <c r="N18" s="250"/>
      <c r="P18" s="250"/>
    </row>
    <row r="19" spans="7:16" ht="9.75">
      <c r="G19" s="413"/>
      <c r="H19" s="55"/>
      <c r="I19" s="55"/>
      <c r="J19" s="342"/>
      <c r="L19" s="342"/>
      <c r="N19" s="342"/>
      <c r="P19" s="342"/>
    </row>
    <row r="20" spans="7:16" ht="9.75">
      <c r="G20" s="413"/>
      <c r="H20" s="55"/>
      <c r="I20" s="55"/>
      <c r="J20" s="342"/>
      <c r="L20" s="342"/>
      <c r="N20" s="342"/>
      <c r="P20" s="342"/>
    </row>
    <row r="21" spans="7:16" ht="9.75">
      <c r="G21" s="413"/>
      <c r="H21" s="55"/>
      <c r="I21" s="55"/>
      <c r="J21" s="342"/>
      <c r="L21" s="342"/>
      <c r="N21" s="342"/>
      <c r="P21" s="342"/>
    </row>
    <row r="22" spans="7:16" ht="9.75">
      <c r="G22" s="413"/>
      <c r="H22" s="55"/>
      <c r="I22" s="55"/>
      <c r="J22" s="342"/>
      <c r="L22" s="342"/>
      <c r="N22" s="342"/>
      <c r="P22" s="342"/>
    </row>
    <row r="23" spans="7:16" ht="9.75">
      <c r="G23" s="413"/>
      <c r="H23" s="55"/>
      <c r="I23" s="55"/>
      <c r="J23" s="342"/>
      <c r="L23" s="342"/>
      <c r="N23" s="342"/>
      <c r="P23" s="342"/>
    </row>
    <row r="24" spans="7:16" ht="9.75">
      <c r="G24" s="413"/>
      <c r="H24" s="55"/>
      <c r="I24" s="55"/>
      <c r="J24" s="342"/>
      <c r="L24" s="342"/>
      <c r="N24" s="342"/>
      <c r="P24" s="342"/>
    </row>
    <row r="25" spans="7:16" ht="9.75">
      <c r="G25" s="413"/>
      <c r="H25" s="55"/>
      <c r="I25" s="55"/>
      <c r="J25" s="342"/>
      <c r="L25" s="342"/>
      <c r="N25" s="342"/>
      <c r="P25" s="342"/>
    </row>
    <row r="26" spans="7:17" ht="9.75">
      <c r="G26" s="413"/>
      <c r="H26" s="55"/>
      <c r="I26" s="55"/>
      <c r="J26" s="342"/>
      <c r="L26" s="612"/>
      <c r="M26" s="612"/>
      <c r="N26" s="612"/>
      <c r="O26" s="612"/>
      <c r="P26" s="612"/>
      <c r="Q26" s="612"/>
    </row>
    <row r="27" spans="7:17" ht="9.75">
      <c r="G27" s="413"/>
      <c r="H27" s="55"/>
      <c r="I27" s="55"/>
      <c r="J27" s="342"/>
      <c r="L27" s="612"/>
      <c r="M27" s="612"/>
      <c r="N27" s="612"/>
      <c r="O27" s="612"/>
      <c r="P27" s="612"/>
      <c r="Q27" s="612"/>
    </row>
    <row r="28" spans="7:17" ht="9.75">
      <c r="G28" s="413"/>
      <c r="H28" s="55"/>
      <c r="I28" s="55"/>
      <c r="J28" s="342"/>
      <c r="L28" s="612"/>
      <c r="M28" s="612"/>
      <c r="N28" s="612"/>
      <c r="O28" s="612"/>
      <c r="P28" s="612"/>
      <c r="Q28" s="612"/>
    </row>
    <row r="29" spans="8:17" ht="9.75">
      <c r="H29" s="55"/>
      <c r="I29" s="55"/>
      <c r="L29" s="612"/>
      <c r="M29" s="612"/>
      <c r="N29" s="612"/>
      <c r="O29" s="612"/>
      <c r="P29" s="612"/>
      <c r="Q29" s="612"/>
    </row>
    <row r="30" spans="12:17" ht="9.75">
      <c r="L30" s="612"/>
      <c r="M30" s="612"/>
      <c r="N30" s="612"/>
      <c r="O30" s="612"/>
      <c r="P30" s="612"/>
      <c r="Q30" s="612"/>
    </row>
    <row r="31" spans="12:17" ht="9.75">
      <c r="L31" s="612"/>
      <c r="M31" s="612"/>
      <c r="N31" s="612"/>
      <c r="O31" s="612"/>
      <c r="P31" s="612"/>
      <c r="Q31" s="612"/>
    </row>
    <row r="32" spans="12:17" ht="9.75">
      <c r="L32" s="612"/>
      <c r="M32" s="612"/>
      <c r="N32" s="612"/>
      <c r="O32" s="612"/>
      <c r="P32" s="612"/>
      <c r="Q32" s="612"/>
    </row>
    <row r="33" spans="12:17" ht="9.75">
      <c r="L33" s="612"/>
      <c r="M33" s="612"/>
      <c r="N33" s="612"/>
      <c r="O33" s="612"/>
      <c r="P33" s="612"/>
      <c r="Q33" s="612"/>
    </row>
    <row r="34" spans="12:17" ht="9.75">
      <c r="L34" s="612"/>
      <c r="M34" s="612"/>
      <c r="N34" s="612"/>
      <c r="O34" s="612"/>
      <c r="P34" s="612"/>
      <c r="Q34" s="612"/>
    </row>
    <row r="35" spans="12:17" ht="9.75">
      <c r="L35" s="612"/>
      <c r="M35" s="612"/>
      <c r="N35" s="612"/>
      <c r="O35" s="612"/>
      <c r="P35" s="612"/>
      <c r="Q35" s="612"/>
    </row>
    <row r="36" spans="12:17" ht="9.75">
      <c r="L36" s="612"/>
      <c r="M36" s="611"/>
      <c r="N36" s="612"/>
      <c r="O36" s="611"/>
      <c r="P36" s="612"/>
      <c r="Q36" s="611"/>
    </row>
    <row r="37" spans="12:17" ht="9.75">
      <c r="L37" s="612"/>
      <c r="M37" s="611"/>
      <c r="N37" s="612"/>
      <c r="O37" s="611"/>
      <c r="P37" s="612"/>
      <c r="Q37" s="611"/>
    </row>
  </sheetData>
  <sheetProtection/>
  <mergeCells count="9">
    <mergeCell ref="R4:S4"/>
    <mergeCell ref="P4:Q4"/>
    <mergeCell ref="N4:O4"/>
    <mergeCell ref="L4:M4"/>
    <mergeCell ref="B4:C4"/>
    <mergeCell ref="J4:K4"/>
    <mergeCell ref="H4:I4"/>
    <mergeCell ref="F4:G4"/>
    <mergeCell ref="D4:E4"/>
  </mergeCells>
  <printOptions/>
  <pageMargins left="0.7086614173228347" right="0.7086614173228347" top="0.7480314960629921" bottom="0.7480314960629921" header="0.31496062992125984" footer="0.31496062992125984"/>
  <pageSetup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rgb="FF92D050"/>
  </sheetPr>
  <dimension ref="A1:S20"/>
  <sheetViews>
    <sheetView zoomScalePageLayoutView="0" workbookViewId="0" topLeftCell="A1">
      <selection activeCell="N39" sqref="N39"/>
    </sheetView>
  </sheetViews>
  <sheetFormatPr defaultColWidth="9.140625" defaultRowHeight="15"/>
  <cols>
    <col min="1" max="1" width="41.7109375" style="23" customWidth="1"/>
    <col min="2" max="9" width="7.7109375" style="416" customWidth="1"/>
    <col min="10" max="10" width="8.57421875" style="58" customWidth="1"/>
    <col min="11" max="11" width="7.8515625" style="58" customWidth="1"/>
    <col min="12" max="16384" width="9.140625" style="23" customWidth="1"/>
  </cols>
  <sheetData>
    <row r="1" spans="1:11" s="162" customFormat="1" ht="12">
      <c r="A1" s="260" t="s">
        <v>192</v>
      </c>
      <c r="B1" s="414"/>
      <c r="C1" s="414"/>
      <c r="D1" s="414"/>
      <c r="E1" s="414"/>
      <c r="F1" s="414"/>
      <c r="G1" s="414"/>
      <c r="H1" s="414"/>
      <c r="I1" s="414"/>
      <c r="J1" s="164"/>
      <c r="K1" s="164"/>
    </row>
    <row r="2" ht="9.75">
      <c r="A2" s="415" t="s">
        <v>183</v>
      </c>
    </row>
    <row r="3" spans="1:9" ht="10.5" thickBot="1">
      <c r="A3" s="417"/>
      <c r="B3" s="418"/>
      <c r="C3" s="418"/>
      <c r="D3" s="418"/>
      <c r="E3" s="418"/>
      <c r="F3" s="418"/>
      <c r="G3" s="418"/>
      <c r="H3" s="418"/>
      <c r="I3" s="418"/>
    </row>
    <row r="4" spans="1:19" ht="12" customHeight="1" thickBot="1">
      <c r="A4" s="419"/>
      <c r="B4" s="807" t="s">
        <v>679</v>
      </c>
      <c r="C4" s="807"/>
      <c r="D4" s="807" t="s">
        <v>680</v>
      </c>
      <c r="E4" s="807"/>
      <c r="F4" s="807" t="s">
        <v>681</v>
      </c>
      <c r="G4" s="807"/>
      <c r="H4" s="807" t="s">
        <v>682</v>
      </c>
      <c r="I4" s="807"/>
      <c r="J4" s="806" t="s">
        <v>671</v>
      </c>
      <c r="K4" s="806"/>
      <c r="L4" s="806" t="s">
        <v>678</v>
      </c>
      <c r="M4" s="806"/>
      <c r="N4" s="806" t="s">
        <v>672</v>
      </c>
      <c r="O4" s="806"/>
      <c r="P4" s="806" t="s">
        <v>673</v>
      </c>
      <c r="Q4" s="806"/>
      <c r="R4" s="806" t="s">
        <v>887</v>
      </c>
      <c r="S4" s="806"/>
    </row>
    <row r="5" spans="1:19" ht="15.75" customHeight="1" thickBot="1">
      <c r="A5" s="74"/>
      <c r="B5" s="74" t="s">
        <v>882</v>
      </c>
      <c r="C5" s="74" t="s">
        <v>2</v>
      </c>
      <c r="D5" s="74" t="s">
        <v>882</v>
      </c>
      <c r="E5" s="74" t="s">
        <v>2</v>
      </c>
      <c r="F5" s="74" t="s">
        <v>882</v>
      </c>
      <c r="G5" s="74" t="s">
        <v>2</v>
      </c>
      <c r="H5" s="74" t="s">
        <v>882</v>
      </c>
      <c r="I5" s="74" t="s">
        <v>2</v>
      </c>
      <c r="J5" s="74" t="s">
        <v>882</v>
      </c>
      <c r="K5" s="101" t="s">
        <v>2</v>
      </c>
      <c r="L5" s="74" t="s">
        <v>882</v>
      </c>
      <c r="M5" s="566" t="s">
        <v>2</v>
      </c>
      <c r="N5" s="74" t="s">
        <v>882</v>
      </c>
      <c r="O5" s="566" t="s">
        <v>2</v>
      </c>
      <c r="P5" s="74" t="s">
        <v>882</v>
      </c>
      <c r="Q5" s="566" t="s">
        <v>2</v>
      </c>
      <c r="R5" s="566" t="s">
        <v>882</v>
      </c>
      <c r="S5" s="566" t="s">
        <v>2</v>
      </c>
    </row>
    <row r="6" spans="1:19" s="116" customFormat="1" ht="9">
      <c r="A6" s="224" t="s">
        <v>193</v>
      </c>
      <c r="B6" s="420">
        <f>'А10.2'!B6</f>
        <v>20.615</v>
      </c>
      <c r="C6" s="420">
        <f>'А10.2'!C6</f>
        <v>25.103507062834872</v>
      </c>
      <c r="D6" s="420">
        <f>'А10.2'!D6</f>
        <v>22.591744</v>
      </c>
      <c r="E6" s="420">
        <f>'А10.2'!E6</f>
        <v>25.622438542282215</v>
      </c>
      <c r="F6" s="420">
        <f>'А10.2'!F6</f>
        <v>21.130072</v>
      </c>
      <c r="G6" s="420">
        <f>'А10.2'!G6</f>
        <v>25.247273076777304</v>
      </c>
      <c r="H6" s="420">
        <f>'А10.2'!H6</f>
        <v>15.292</v>
      </c>
      <c r="I6" s="420">
        <f>'А10.2'!I6</f>
        <v>28.847387285417845</v>
      </c>
      <c r="J6" s="420">
        <f>'А10.2'!J6</f>
        <v>16.510214</v>
      </c>
      <c r="K6" s="420">
        <f>'А10.2'!K6</f>
        <v>36.76182526976896</v>
      </c>
      <c r="L6" s="420">
        <f>'А10.2'!L6</f>
        <v>18.041</v>
      </c>
      <c r="M6" s="420">
        <f>'А10.2'!M6</f>
        <v>39.53325298564698</v>
      </c>
      <c r="N6" s="420">
        <f>'А10.2'!N6</f>
        <v>19.432507</v>
      </c>
      <c r="O6" s="420">
        <f>'А10.2'!O6</f>
        <v>42.096252458971584</v>
      </c>
      <c r="P6" s="420">
        <f>'А10.2'!P6</f>
        <v>20.219223999999997</v>
      </c>
      <c r="Q6" s="420">
        <f>'А10.2'!Q6</f>
        <v>45.51720595032216</v>
      </c>
      <c r="R6" s="405">
        <f>'А10.2'!R6</f>
        <v>21.467029</v>
      </c>
      <c r="S6" s="405">
        <f>'А10.2'!S6</f>
        <v>49.17377089676281</v>
      </c>
    </row>
    <row r="7" spans="1:19" s="116" customFormat="1" ht="9">
      <c r="A7" s="224" t="s">
        <v>194</v>
      </c>
      <c r="B7" s="420">
        <f>'А10.2'!B7</f>
        <v>5.428</v>
      </c>
      <c r="C7" s="420">
        <f>'А10.2'!C7</f>
        <v>6.609839259620068</v>
      </c>
      <c r="D7" s="420">
        <f>'А10.2'!D7</f>
        <v>5.243225</v>
      </c>
      <c r="E7" s="420">
        <f>'А10.2'!E7</f>
        <v>5.9466064384342205</v>
      </c>
      <c r="F7" s="420">
        <f>'А10.2'!F7</f>
        <v>4.469864</v>
      </c>
      <c r="G7" s="420">
        <f>'А10.2'!G7</f>
        <v>5.340818385477158</v>
      </c>
      <c r="H7" s="420">
        <f>'А10.2'!H7</f>
        <v>2.699</v>
      </c>
      <c r="I7" s="420">
        <f>'А10.2'!I7</f>
        <v>5.091492171288436</v>
      </c>
      <c r="J7" s="420">
        <f>'А10.2'!J7</f>
        <v>1.667527</v>
      </c>
      <c r="K7" s="420">
        <f>'А10.2'!K7</f>
        <v>3.7129340786631855</v>
      </c>
      <c r="L7" s="420">
        <f>'А10.2'!L7</f>
        <v>2.004</v>
      </c>
      <c r="M7" s="420">
        <f>'А10.2'!M7</f>
        <v>4.391366275884737</v>
      </c>
      <c r="N7" s="420">
        <f>'А10.2'!N7</f>
        <v>1.881275</v>
      </c>
      <c r="O7" s="420">
        <f>'А10.2'!O7</f>
        <v>4.075368522689931</v>
      </c>
      <c r="P7" s="420">
        <f>'А10.2'!P7</f>
        <v>1.621597</v>
      </c>
      <c r="Q7" s="420">
        <f>'А10.2'!Q7</f>
        <v>3.6505142144636493</v>
      </c>
      <c r="R7" s="405">
        <f>'А10.2'!R7</f>
        <v>1.824441</v>
      </c>
      <c r="S7" s="405">
        <f>'А10.2'!S7</f>
        <v>4.179183050838605</v>
      </c>
    </row>
    <row r="8" spans="1:19" s="116" customFormat="1" ht="9">
      <c r="A8" s="224" t="s">
        <v>195</v>
      </c>
      <c r="B8" s="420">
        <f>'А10.2'!B8</f>
        <v>4.012</v>
      </c>
      <c r="C8" s="420">
        <f>'А10.2'!C8</f>
        <v>4.885533365806136</v>
      </c>
      <c r="D8" s="420">
        <f>'А10.2'!D8</f>
        <v>4.257523</v>
      </c>
      <c r="E8" s="420">
        <f>'А10.2'!E8</f>
        <v>4.828671987866585</v>
      </c>
      <c r="F8" s="420">
        <f>'А10.2'!F8</f>
        <v>4.014988</v>
      </c>
      <c r="G8" s="420">
        <f>'А10.2'!G8</f>
        <v>4.797309655924691</v>
      </c>
      <c r="H8" s="420">
        <f>'А10.2'!H8</f>
        <v>2.478</v>
      </c>
      <c r="I8" s="420">
        <f>'А10.2'!I8</f>
        <v>4.674589700056593</v>
      </c>
      <c r="J8" s="420">
        <f>'А10.2'!J8</f>
        <v>1.785453</v>
      </c>
      <c r="K8" s="420">
        <f>'А10.2'!K8</f>
        <v>3.9755094157704316</v>
      </c>
      <c r="L8" s="420">
        <f>'А10.2'!L8</f>
        <v>1.864</v>
      </c>
      <c r="M8" s="420">
        <f>'А10.2'!M8</f>
        <v>4.084584200723129</v>
      </c>
      <c r="N8" s="420">
        <f>'А10.2'!N8</f>
        <v>1.731569</v>
      </c>
      <c r="O8" s="420">
        <f>'А10.2'!O8</f>
        <v>3.7510633998036873</v>
      </c>
      <c r="P8" s="420">
        <f>'А10.2'!P8</f>
        <v>1.714988</v>
      </c>
      <c r="Q8" s="420">
        <f>'А10.2'!Q8</f>
        <v>3.860754596631953</v>
      </c>
      <c r="R8" s="405">
        <f>'А10.2'!R8</f>
        <v>1.715006</v>
      </c>
      <c r="S8" s="405">
        <f>'А10.2'!S8</f>
        <v>3.9285041321075953</v>
      </c>
    </row>
    <row r="9" spans="1:19" s="116" customFormat="1" ht="9">
      <c r="A9" s="224" t="s">
        <v>196</v>
      </c>
      <c r="B9" s="420">
        <f>'А10.2'!B9</f>
        <v>3.714</v>
      </c>
      <c r="C9" s="420">
        <f>'А10.2'!C9</f>
        <v>4.522649780808573</v>
      </c>
      <c r="D9" s="420">
        <f>'А10.2'!D9</f>
        <v>3.711439</v>
      </c>
      <c r="E9" s="420">
        <f>'А10.2'!E9</f>
        <v>4.209330527157592</v>
      </c>
      <c r="F9" s="420">
        <f>'А10.2'!F9</f>
        <v>3.88087</v>
      </c>
      <c r="G9" s="420">
        <f>'А10.2'!G9</f>
        <v>4.637058722065535</v>
      </c>
      <c r="H9" s="420">
        <f>'А10.2'!H9</f>
        <v>0.611</v>
      </c>
      <c r="I9" s="420">
        <f>'А10.2'!I9</f>
        <v>1.1526127145821543</v>
      </c>
      <c r="J9" s="420">
        <f>'А10.2'!J9</f>
        <v>0.544889</v>
      </c>
      <c r="K9" s="420">
        <f>'А10.2'!K9</f>
        <v>1.2132558796281585</v>
      </c>
      <c r="L9" s="420">
        <f>'А10.2'!L9</f>
        <v>0.498</v>
      </c>
      <c r="M9" s="420">
        <f>'А10.2'!M9</f>
        <v>1.0912676673605783</v>
      </c>
      <c r="N9" s="420">
        <f>'А10.2'!N9</f>
        <v>0.443934</v>
      </c>
      <c r="O9" s="420">
        <f>'А10.2'!O9</f>
        <v>0.9616853728199398</v>
      </c>
      <c r="P9" s="420">
        <f>'А10.2'!P9</f>
        <v>0.38804</v>
      </c>
      <c r="Q9" s="420">
        <f>'А10.2'!Q9</f>
        <v>0.8735496771272238</v>
      </c>
      <c r="R9" s="405">
        <f>'А10.2'!R9</f>
        <v>0.355783</v>
      </c>
      <c r="S9" s="405">
        <f>'А10.2'!S9</f>
        <v>0.8149796476709916</v>
      </c>
    </row>
    <row r="10" spans="1:19" s="116" customFormat="1" ht="9">
      <c r="A10" s="224" t="s">
        <v>197</v>
      </c>
      <c r="B10" s="420">
        <f>'А10.2'!B10</f>
        <v>4.917</v>
      </c>
      <c r="C10" s="420">
        <f>'А10.2'!C10</f>
        <v>5.987579152459814</v>
      </c>
      <c r="D10" s="420">
        <f>'А10.2'!D10</f>
        <v>4.72412</v>
      </c>
      <c r="E10" s="420">
        <f>'А10.2'!E10</f>
        <v>5.357863225006722</v>
      </c>
      <c r="F10" s="420">
        <f>'А10.2'!F10</f>
        <v>4.833032</v>
      </c>
      <c r="G10" s="420">
        <f>'А10.2'!G10</f>
        <v>5.7747497828120595</v>
      </c>
      <c r="H10" s="420">
        <f>'А10.2'!H10</f>
        <v>3.238</v>
      </c>
      <c r="I10" s="420">
        <f>'А10.2'!I10</f>
        <v>6.108281456328994</v>
      </c>
      <c r="J10" s="420">
        <f>'А10.2'!J10</f>
        <v>2.549685</v>
      </c>
      <c r="K10" s="420">
        <f>'А10.2'!K10</f>
        <v>5.677156847449153</v>
      </c>
      <c r="L10" s="420">
        <f>'А10.2'!L10</f>
        <v>2.63</v>
      </c>
      <c r="M10" s="420">
        <f>'А10.2'!M10</f>
        <v>5.7631204119645005</v>
      </c>
      <c r="N10" s="420">
        <f>'А10.2'!N10</f>
        <v>2.587265</v>
      </c>
      <c r="O10" s="420">
        <f>'А10.2'!O10</f>
        <v>5.6047405833051345</v>
      </c>
      <c r="P10" s="420">
        <f>'А10.2'!P10</f>
        <v>2.536011</v>
      </c>
      <c r="Q10" s="420">
        <f>'А10.2'!Q10</f>
        <v>5.709028940936727</v>
      </c>
      <c r="R10" s="405">
        <f>'А10.2'!R10</f>
        <v>2.47336</v>
      </c>
      <c r="S10" s="405">
        <f>'А10.2'!S10</f>
        <v>5.665639059099294</v>
      </c>
    </row>
    <row r="11" spans="1:19" s="116" customFormat="1" ht="9">
      <c r="A11" s="224" t="s">
        <v>198</v>
      </c>
      <c r="B11" s="420">
        <f>'А10.2'!B11</f>
        <v>8.308</v>
      </c>
      <c r="C11" s="420">
        <f>'А10.2'!C11</f>
        <v>10.11690209449586</v>
      </c>
      <c r="D11" s="420">
        <f>'А10.2'!D11</f>
        <v>7.850705</v>
      </c>
      <c r="E11" s="420">
        <f>'А10.2'!E11</f>
        <v>8.903881275216632</v>
      </c>
      <c r="F11" s="420">
        <f>'А10.2'!F11</f>
        <v>7.653153</v>
      </c>
      <c r="G11" s="420">
        <f>'А10.2'!G11</f>
        <v>9.144372233533206</v>
      </c>
      <c r="H11" s="420">
        <f>'А10.2'!H11</f>
        <v>3.214</v>
      </c>
      <c r="I11" s="420">
        <f>'А10.2'!I11</f>
        <v>6.063006979815128</v>
      </c>
      <c r="J11" s="420">
        <f>'А10.2'!J11</f>
        <v>1.90875</v>
      </c>
      <c r="K11" s="420">
        <f>'А10.2'!K11</f>
        <v>4.250043880937673</v>
      </c>
      <c r="L11" s="420">
        <f>'А10.2'!L11</f>
        <v>1.842</v>
      </c>
      <c r="M11" s="420">
        <f>'А10.2'!M11</f>
        <v>4.036375588912019</v>
      </c>
      <c r="N11" s="420">
        <f>'А10.2'!N11</f>
        <v>1.817791</v>
      </c>
      <c r="O11" s="420">
        <f>'А10.2'!O11</f>
        <v>3.937844399265952</v>
      </c>
      <c r="P11" s="420">
        <f>'А10.2'!P11</f>
        <v>1.709605</v>
      </c>
      <c r="Q11" s="420">
        <f>'А10.2'!Q11</f>
        <v>3.8486364698615794</v>
      </c>
      <c r="R11" s="405">
        <f>'А10.2'!R11</f>
        <v>1.753835</v>
      </c>
      <c r="S11" s="405">
        <f>'А10.2'!S11</f>
        <v>4.017448361425514</v>
      </c>
    </row>
    <row r="12" spans="1:19" s="116" customFormat="1" ht="9">
      <c r="A12" s="116" t="s">
        <v>158</v>
      </c>
      <c r="B12" s="420">
        <f>'А10.2'!B12</f>
        <v>27.629</v>
      </c>
      <c r="C12" s="420">
        <f>'А10.2'!C12</f>
        <v>33.64466634193863</v>
      </c>
      <c r="D12" s="420">
        <f>'А10.2'!D12</f>
        <v>32.930166</v>
      </c>
      <c r="E12" s="420">
        <f>'А10.2'!E12</f>
        <v>37.34776538376813</v>
      </c>
      <c r="F12" s="420">
        <f>'А10.2'!F12</f>
        <v>31.091136</v>
      </c>
      <c r="G12" s="420">
        <f>'А10.2'!G12</f>
        <v>37.1492534838131</v>
      </c>
      <c r="H12" s="420">
        <f>'А10.2'!H12</f>
        <v>21.831</v>
      </c>
      <c r="I12" s="420">
        <f>'А10.2'!I12</f>
        <v>41.18279569892473</v>
      </c>
      <c r="J12" s="420">
        <f>'А10.2'!J12</f>
        <v>17.496084</v>
      </c>
      <c r="K12" s="420">
        <f>'А10.2'!K12</f>
        <v>38.956974325905186</v>
      </c>
      <c r="L12" s="420">
        <f>'А10.2'!L12</f>
        <v>16.691</v>
      </c>
      <c r="M12" s="420">
        <f>'А10.2'!M12</f>
        <v>36.574997260874326</v>
      </c>
      <c r="N12" s="420">
        <f>'А10.2'!N12</f>
        <v>16.095912</v>
      </c>
      <c r="O12" s="420">
        <f>'А10.2'!O12</f>
        <v>34.868253237186025</v>
      </c>
      <c r="P12" s="420">
        <f>'А10.2'!P12</f>
        <v>14.265111000000001</v>
      </c>
      <c r="Q12" s="420">
        <f>'А10.2'!Q12</f>
        <v>32.1133983822132</v>
      </c>
      <c r="R12" s="405">
        <f>'А10.2'!R12</f>
        <v>12.297036</v>
      </c>
      <c r="S12" s="405">
        <f>'А10.2'!S12</f>
        <v>28.16838934597072</v>
      </c>
    </row>
    <row r="13" spans="1:19" s="116" customFormat="1" ht="9">
      <c r="A13" s="116" t="s">
        <v>553</v>
      </c>
      <c r="B13" s="420">
        <f>'А10.2'!B13</f>
        <v>0.957</v>
      </c>
      <c r="C13" s="420">
        <f>'А10.2'!C13</f>
        <v>1.1653677545056014</v>
      </c>
      <c r="D13" s="420">
        <f>'А10.2'!D13</f>
        <v>0.75269</v>
      </c>
      <c r="E13" s="420">
        <f>'А10.2'!E13</f>
        <v>0.8536637661258201</v>
      </c>
      <c r="F13" s="420">
        <f>'А10.2'!F13</f>
        <v>0.672811</v>
      </c>
      <c r="G13" s="420">
        <f>'А10.2'!G13</f>
        <v>0.803908431834005</v>
      </c>
      <c r="H13" s="420">
        <f>'А10.2'!H13</f>
        <v>0.368</v>
      </c>
      <c r="I13" s="420">
        <f>'А10.2'!I13</f>
        <v>0.694208639879268</v>
      </c>
      <c r="J13" s="420">
        <f>'А10.2'!J13</f>
        <v>0.134654</v>
      </c>
      <c r="K13" s="420">
        <f>'А10.2'!K13</f>
        <v>0.29982208709562874</v>
      </c>
      <c r="L13" s="420">
        <f>'А10.2'!L13</f>
        <v>0.127</v>
      </c>
      <c r="M13" s="420">
        <f>'А10.2'!M13</f>
        <v>0.27829516818231614</v>
      </c>
      <c r="N13" s="420">
        <f>'А10.2'!N13</f>
        <v>0.123856</v>
      </c>
      <c r="O13" s="420">
        <f>'А10.2'!O13</f>
        <v>0.2683067832965857</v>
      </c>
      <c r="P13" s="420">
        <f>'А10.2'!P13</f>
        <v>0.12001300000000001</v>
      </c>
      <c r="Q13" s="420">
        <f>'А10.2'!Q13</f>
        <v>0.2701714189286401</v>
      </c>
      <c r="R13" s="405">
        <f>'А10.2'!R13</f>
        <v>0.118318</v>
      </c>
      <c r="S13" s="405">
        <f>'А10.2'!S13</f>
        <v>0.27102689547599634</v>
      </c>
    </row>
    <row r="14" spans="1:19" s="116" customFormat="1" ht="9.75" thickBot="1">
      <c r="A14" s="421" t="s">
        <v>140</v>
      </c>
      <c r="B14" s="422">
        <f>'А10.2'!B14</f>
        <v>6.54</v>
      </c>
      <c r="C14" s="422">
        <f>'А10.2'!C14</f>
        <v>7.963955187530443</v>
      </c>
      <c r="D14" s="422">
        <f>'А10.2'!D14</f>
        <v>6.110105</v>
      </c>
      <c r="E14" s="422">
        <f>'А10.2'!E14</f>
        <v>6.929778854142082</v>
      </c>
      <c r="F14" s="422">
        <f>'А10.2'!F14</f>
        <v>5.946566</v>
      </c>
      <c r="G14" s="422">
        <f>'А10.2'!G14</f>
        <v>7.10525622776294</v>
      </c>
      <c r="H14" s="422">
        <f>'А10.2'!H14</f>
        <v>3.279</v>
      </c>
      <c r="I14" s="422">
        <f>'А10.2'!I14</f>
        <v>6.185625353706847</v>
      </c>
      <c r="J14" s="422">
        <f>'А10.2'!J14</f>
        <v>2.314045</v>
      </c>
      <c r="K14" s="422">
        <f>'А10.2'!K14</f>
        <v>5.15247821478162</v>
      </c>
      <c r="L14" s="422">
        <f>'А10.2'!L14</f>
        <v>1.938</v>
      </c>
      <c r="M14" s="422">
        <f>'А10.2'!M14</f>
        <v>4.246740440451407</v>
      </c>
      <c r="N14" s="422">
        <f>'А10.2'!N14</f>
        <v>2.047974</v>
      </c>
      <c r="O14" s="422">
        <f>'А10.2'!O14</f>
        <v>4.436485242661169</v>
      </c>
      <c r="P14" s="422">
        <f>'А10.2'!P14</f>
        <v>1.846468</v>
      </c>
      <c r="Q14" s="422">
        <f>'А10.2'!Q14</f>
        <v>4.156740349514871</v>
      </c>
      <c r="R14" s="408">
        <f>'А10.2'!R14</f>
        <v>1.650638</v>
      </c>
      <c r="S14" s="408">
        <f>'А10.2'!S14</f>
        <v>3.7810586106484863</v>
      </c>
    </row>
    <row r="15" spans="1:19" s="116" customFormat="1" ht="9.75" thickBot="1">
      <c r="A15" s="423" t="s">
        <v>367</v>
      </c>
      <c r="B15" s="424">
        <f>'А10.2'!B15</f>
        <v>82.12</v>
      </c>
      <c r="C15" s="424">
        <f>'А10.2'!C15</f>
        <v>100</v>
      </c>
      <c r="D15" s="424">
        <f>'А10.2'!D15</f>
        <v>88.171717</v>
      </c>
      <c r="E15" s="424">
        <f>'А10.2'!E15</f>
        <v>100</v>
      </c>
      <c r="F15" s="424">
        <f>'А10.2'!F15</f>
        <v>83.692492</v>
      </c>
      <c r="G15" s="424">
        <f>'А10.2'!G15</f>
        <v>99.99999999999999</v>
      </c>
      <c r="H15" s="424">
        <f>'А10.2'!H15</f>
        <v>53.010000000000005</v>
      </c>
      <c r="I15" s="424">
        <f>'А10.2'!I15</f>
        <v>100</v>
      </c>
      <c r="J15" s="424">
        <f>'А10.2'!J15</f>
        <v>44.911301</v>
      </c>
      <c r="K15" s="424">
        <f>'А10.2'!K15</f>
        <v>100.00000000000001</v>
      </c>
      <c r="L15" s="424">
        <f>'А10.2'!L15</f>
        <v>45.635000000000005</v>
      </c>
      <c r="M15" s="424">
        <f>'А10.2'!M15</f>
        <v>99.99999999999999</v>
      </c>
      <c r="N15" s="424">
        <f>'А10.2'!N15</f>
        <v>46.162082999999996</v>
      </c>
      <c r="O15" s="424">
        <f>'А10.2'!O15</f>
        <v>100</v>
      </c>
      <c r="P15" s="424">
        <f>'А10.2'!P15</f>
        <v>44.421057</v>
      </c>
      <c r="Q15" s="424">
        <f>'А10.2'!Q15</f>
        <v>100</v>
      </c>
      <c r="R15" s="718">
        <f>'А10.2'!R15</f>
        <v>43.655446</v>
      </c>
      <c r="S15" s="718">
        <f>'А10.2'!S15</f>
        <v>100.00000000000001</v>
      </c>
    </row>
    <row r="16" spans="1:11" s="116" customFormat="1" ht="9">
      <c r="A16" s="425"/>
      <c r="B16" s="426"/>
      <c r="C16" s="426"/>
      <c r="D16" s="426"/>
      <c r="E16" s="426"/>
      <c r="F16" s="426"/>
      <c r="G16" s="426"/>
      <c r="H16" s="426"/>
      <c r="I16" s="426"/>
      <c r="J16" s="336"/>
      <c r="K16" s="336"/>
    </row>
    <row r="17" spans="2:11" s="116" customFormat="1" ht="9">
      <c r="B17" s="426"/>
      <c r="C17" s="426"/>
      <c r="D17" s="426"/>
      <c r="E17" s="426"/>
      <c r="F17" s="426"/>
      <c r="G17" s="426"/>
      <c r="H17" s="426"/>
      <c r="I17" s="426"/>
      <c r="J17" s="336"/>
      <c r="K17" s="336"/>
    </row>
    <row r="18" spans="2:11" s="116" customFormat="1" ht="9">
      <c r="B18" s="426"/>
      <c r="C18" s="426"/>
      <c r="D18" s="426"/>
      <c r="E18" s="426"/>
      <c r="F18" s="426"/>
      <c r="G18" s="426"/>
      <c r="H18" s="426"/>
      <c r="I18" s="426"/>
      <c r="J18" s="336"/>
      <c r="K18" s="336"/>
    </row>
    <row r="19" spans="2:11" s="116" customFormat="1" ht="9">
      <c r="B19" s="426"/>
      <c r="C19" s="426"/>
      <c r="D19" s="426"/>
      <c r="E19" s="426"/>
      <c r="F19" s="426"/>
      <c r="G19" s="426"/>
      <c r="H19" s="426"/>
      <c r="I19" s="426"/>
      <c r="J19" s="336"/>
      <c r="K19" s="336"/>
    </row>
    <row r="20" spans="2:11" s="116" customFormat="1" ht="9">
      <c r="B20" s="426"/>
      <c r="C20" s="426"/>
      <c r="D20" s="426"/>
      <c r="E20" s="426"/>
      <c r="F20" s="426"/>
      <c r="G20" s="426"/>
      <c r="H20" s="426"/>
      <c r="I20" s="426"/>
      <c r="J20" s="336"/>
      <c r="K20" s="336"/>
    </row>
  </sheetData>
  <sheetProtection/>
  <mergeCells count="9">
    <mergeCell ref="H4:I4"/>
    <mergeCell ref="B4:C4"/>
    <mergeCell ref="D4:E4"/>
    <mergeCell ref="F4:G4"/>
    <mergeCell ref="R4:S4"/>
    <mergeCell ref="P4:Q4"/>
    <mergeCell ref="N4:O4"/>
    <mergeCell ref="L4:M4"/>
    <mergeCell ref="J4:K4"/>
  </mergeCells>
  <printOptions/>
  <pageMargins left="0.7086614173228347" right="0.7086614173228347" top="0.7480314960629921" bottom="0.7480314960629921" header="0.31496062992125984" footer="0.31496062992125984"/>
  <pageSetup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theme="0" tint="-0.24997000396251678"/>
  </sheetPr>
  <dimension ref="A1:L7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9.140625" defaultRowHeight="15"/>
  <cols>
    <col min="1" max="1" width="31.7109375" style="5" customWidth="1"/>
    <col min="2" max="5" width="9.8515625" style="23" customWidth="1"/>
    <col min="6" max="9" width="9.8515625" style="430" customWidth="1"/>
    <col min="10" max="10" width="10.8515625" style="5" customWidth="1"/>
    <col min="11" max="16384" width="9.140625" style="5" customWidth="1"/>
  </cols>
  <sheetData>
    <row r="1" spans="1:11" s="76" customFormat="1" ht="12">
      <c r="A1" s="245" t="s">
        <v>359</v>
      </c>
      <c r="B1" s="427"/>
      <c r="C1" s="162"/>
      <c r="D1" s="162"/>
      <c r="E1" s="162"/>
      <c r="F1" s="428"/>
      <c r="G1" s="428"/>
      <c r="H1" s="428"/>
      <c r="I1" s="428"/>
      <c r="K1" s="746"/>
    </row>
    <row r="2" spans="1:5" ht="10.5" thickBot="1">
      <c r="A2" s="138"/>
      <c r="B2" s="429"/>
      <c r="C2" s="233"/>
      <c r="D2" s="233"/>
      <c r="E2" s="233"/>
    </row>
    <row r="3" spans="1:10" s="7" customFormat="1" ht="10.5" thickBot="1">
      <c r="A3" s="180"/>
      <c r="B3" s="431" t="s">
        <v>582</v>
      </c>
      <c r="C3" s="431" t="s">
        <v>583</v>
      </c>
      <c r="D3" s="431" t="s">
        <v>584</v>
      </c>
      <c r="E3" s="432" t="s">
        <v>581</v>
      </c>
      <c r="F3" s="432" t="s">
        <v>601</v>
      </c>
      <c r="G3" s="432" t="s">
        <v>605</v>
      </c>
      <c r="H3" s="432" t="s">
        <v>645</v>
      </c>
      <c r="I3" s="432" t="s">
        <v>663</v>
      </c>
      <c r="J3" s="432" t="s">
        <v>886</v>
      </c>
    </row>
    <row r="4" spans="1:12" s="95" customFormat="1" ht="9.75" customHeight="1">
      <c r="A4" s="549" t="s">
        <v>57</v>
      </c>
      <c r="B4" s="433">
        <v>0.06253</v>
      </c>
      <c r="C4" s="434">
        <v>0.052</v>
      </c>
      <c r="D4" s="434">
        <v>0.0275644922686198</v>
      </c>
      <c r="E4" s="434">
        <v>0.002</v>
      </c>
      <c r="F4" s="434">
        <v>7.73242055528892E-05</v>
      </c>
      <c r="G4" s="434">
        <v>0.0001</v>
      </c>
      <c r="H4" s="434">
        <v>5.49382631268112E-05</v>
      </c>
      <c r="I4" s="434">
        <v>9.029984308545609E-05</v>
      </c>
      <c r="J4" s="434">
        <v>8.04417715837614E-05</v>
      </c>
      <c r="K4" s="153"/>
      <c r="L4" s="153"/>
    </row>
    <row r="5" spans="1:12" s="95" customFormat="1" ht="9.75" customHeight="1">
      <c r="A5" s="550" t="s">
        <v>484</v>
      </c>
      <c r="B5" s="435">
        <v>0.13263</v>
      </c>
      <c r="C5" s="436">
        <v>0.118</v>
      </c>
      <c r="D5" s="436">
        <v>0.14159704732131098</v>
      </c>
      <c r="E5" s="436">
        <v>0.0608</v>
      </c>
      <c r="F5" s="436">
        <v>0.0349702745123571</v>
      </c>
      <c r="G5" s="436">
        <v>0.0442</v>
      </c>
      <c r="H5" s="436">
        <v>0.0370985878992324</v>
      </c>
      <c r="I5" s="436">
        <v>0.019865040596419598</v>
      </c>
      <c r="J5" s="436">
        <v>0.015517515952808201</v>
      </c>
      <c r="K5" s="153"/>
      <c r="L5" s="153"/>
    </row>
    <row r="6" spans="1:12" s="95" customFormat="1" ht="9.75" customHeight="1">
      <c r="A6" s="550" t="s">
        <v>58</v>
      </c>
      <c r="B6" s="435">
        <v>0.26704</v>
      </c>
      <c r="C6" s="436">
        <v>0.236</v>
      </c>
      <c r="D6" s="436">
        <v>0.17580805269506697</v>
      </c>
      <c r="E6" s="436">
        <v>0.108</v>
      </c>
      <c r="F6" s="436">
        <v>0.05195738610996809</v>
      </c>
      <c r="G6" s="436">
        <v>0.0501</v>
      </c>
      <c r="H6" s="436">
        <v>0.0468901855767355</v>
      </c>
      <c r="I6" s="436">
        <v>0.0383183237929227</v>
      </c>
      <c r="J6" s="436">
        <v>0.0332014489154392</v>
      </c>
      <c r="K6" s="153"/>
      <c r="L6" s="153"/>
    </row>
    <row r="7" spans="1:12" s="95" customFormat="1" ht="12" customHeight="1">
      <c r="A7" s="185" t="s">
        <v>65</v>
      </c>
      <c r="B7" s="437">
        <v>0.15759</v>
      </c>
      <c r="C7" s="438">
        <v>0.091</v>
      </c>
      <c r="D7" s="438">
        <v>0.05730649084582749</v>
      </c>
      <c r="E7" s="438">
        <v>0.0326</v>
      </c>
      <c r="F7" s="438">
        <v>0.0235716302072225</v>
      </c>
      <c r="G7" s="438">
        <v>0.0201</v>
      </c>
      <c r="H7" s="438">
        <v>0.022173504456703498</v>
      </c>
      <c r="I7" s="438">
        <v>0.0139571351335674</v>
      </c>
      <c r="J7" s="438">
        <v>0.015933075126531502</v>
      </c>
      <c r="K7" s="153"/>
      <c r="L7" s="153"/>
    </row>
    <row r="8" spans="1:12" s="95" customFormat="1" ht="12" customHeight="1">
      <c r="A8" s="185" t="s">
        <v>554</v>
      </c>
      <c r="B8" s="437">
        <v>0.25583</v>
      </c>
      <c r="C8" s="438">
        <v>0.236</v>
      </c>
      <c r="D8" s="438">
        <v>0.20136394237204003</v>
      </c>
      <c r="E8" s="438">
        <v>0.1458</v>
      </c>
      <c r="F8" s="438">
        <v>0.05719034122495199</v>
      </c>
      <c r="G8" s="438">
        <v>0.0519</v>
      </c>
      <c r="H8" s="438">
        <v>0.0525700388693459</v>
      </c>
      <c r="I8" s="438">
        <v>0.0450733901395575</v>
      </c>
      <c r="J8" s="438">
        <v>0.0438388193165086</v>
      </c>
      <c r="K8" s="153"/>
      <c r="L8" s="153"/>
    </row>
    <row r="9" spans="1:12" s="95" customFormat="1" ht="12" customHeight="1">
      <c r="A9" s="185" t="s">
        <v>555</v>
      </c>
      <c r="B9" s="437">
        <v>0.03765</v>
      </c>
      <c r="C9" s="438">
        <v>0.058</v>
      </c>
      <c r="D9" s="438">
        <v>0.0374696184782483</v>
      </c>
      <c r="E9" s="438">
        <v>0.0261</v>
      </c>
      <c r="F9" s="438">
        <v>0.0159793916779315</v>
      </c>
      <c r="G9" s="438">
        <v>0.0146</v>
      </c>
      <c r="H9" s="438">
        <v>0.0050633815039143205</v>
      </c>
      <c r="I9" s="438">
        <v>0.00482201254853895</v>
      </c>
      <c r="J9" s="438">
        <v>0.004820700006537959</v>
      </c>
      <c r="K9" s="153"/>
      <c r="L9" s="153"/>
    </row>
    <row r="10" spans="1:12" s="95" customFormat="1" ht="12" customHeight="1">
      <c r="A10" s="185" t="s">
        <v>66</v>
      </c>
      <c r="B10" s="437">
        <v>0.4826</v>
      </c>
      <c r="C10" s="438">
        <v>0.382</v>
      </c>
      <c r="D10" s="438">
        <v>0.30250302079475394</v>
      </c>
      <c r="E10" s="438">
        <v>0.1563</v>
      </c>
      <c r="F10" s="438">
        <v>0.104072037731356</v>
      </c>
      <c r="G10" s="438">
        <v>0.0861</v>
      </c>
      <c r="H10" s="438">
        <v>0.076931108518664</v>
      </c>
      <c r="I10" s="438">
        <v>0.0606840084943757</v>
      </c>
      <c r="J10" s="438">
        <v>0.037830919113250996</v>
      </c>
      <c r="K10" s="153"/>
      <c r="L10" s="153"/>
    </row>
    <row r="11" spans="1:12" s="95" customFormat="1" ht="12" customHeight="1">
      <c r="A11" s="185" t="s">
        <v>556</v>
      </c>
      <c r="B11" s="437">
        <v>0.23187</v>
      </c>
      <c r="C11" s="438">
        <v>0.215</v>
      </c>
      <c r="D11" s="438">
        <v>0.131375011916016</v>
      </c>
      <c r="E11" s="438">
        <v>0.0708</v>
      </c>
      <c r="F11" s="438">
        <v>0.030035102889231998</v>
      </c>
      <c r="G11" s="438">
        <v>0.0294</v>
      </c>
      <c r="H11" s="438">
        <v>0.027567396934287603</v>
      </c>
      <c r="I11" s="438">
        <v>0.026588611361705802</v>
      </c>
      <c r="J11" s="438">
        <v>0.0187661012640388</v>
      </c>
      <c r="K11" s="153"/>
      <c r="L11" s="153"/>
    </row>
    <row r="12" spans="1:12" s="95" customFormat="1" ht="9.75" customHeight="1">
      <c r="A12" s="185" t="s">
        <v>557</v>
      </c>
      <c r="B12" s="437">
        <v>0.19138</v>
      </c>
      <c r="C12" s="438">
        <v>0.205</v>
      </c>
      <c r="D12" s="438">
        <v>0.137131266769286</v>
      </c>
      <c r="E12" s="438">
        <v>0.0686</v>
      </c>
      <c r="F12" s="438">
        <v>0.0412847788556967</v>
      </c>
      <c r="G12" s="438">
        <v>0.0405</v>
      </c>
      <c r="H12" s="438">
        <v>0.0370771565674587</v>
      </c>
      <c r="I12" s="438">
        <v>0.033869353286183304</v>
      </c>
      <c r="J12" s="438">
        <v>0.0390128660049221</v>
      </c>
      <c r="K12" s="153"/>
      <c r="L12" s="153"/>
    </row>
    <row r="13" spans="1:12" s="95" customFormat="1" ht="9.75" customHeight="1">
      <c r="A13" s="555" t="s">
        <v>558</v>
      </c>
      <c r="B13" s="437">
        <v>0.38602</v>
      </c>
      <c r="C13" s="438">
        <v>0.333</v>
      </c>
      <c r="D13" s="438">
        <v>0.26362851852424796</v>
      </c>
      <c r="E13" s="438">
        <v>0.16</v>
      </c>
      <c r="F13" s="438">
        <v>0.0941269912421909</v>
      </c>
      <c r="G13" s="438">
        <v>0.1119</v>
      </c>
      <c r="H13" s="438">
        <v>0.0900895419604961</v>
      </c>
      <c r="I13" s="438">
        <v>0.0584186475774301</v>
      </c>
      <c r="J13" s="438">
        <v>0.053861691193525</v>
      </c>
      <c r="K13" s="153"/>
      <c r="L13" s="153"/>
    </row>
    <row r="14" spans="1:12" s="95" customFormat="1" ht="9.75" customHeight="1">
      <c r="A14" s="550" t="s">
        <v>59</v>
      </c>
      <c r="B14" s="435">
        <v>0.26515</v>
      </c>
      <c r="C14" s="436">
        <v>0.274</v>
      </c>
      <c r="D14" s="436">
        <v>0.24136495009146303</v>
      </c>
      <c r="E14" s="436">
        <v>0.1073</v>
      </c>
      <c r="F14" s="436">
        <v>0.059025930491204</v>
      </c>
      <c r="G14" s="436">
        <v>0.0515</v>
      </c>
      <c r="H14" s="436">
        <v>0.0507189021779014</v>
      </c>
      <c r="I14" s="436">
        <v>0.0458522377469952</v>
      </c>
      <c r="J14" s="436">
        <v>0.0446072015529799</v>
      </c>
      <c r="K14" s="153"/>
      <c r="L14" s="153"/>
    </row>
    <row r="15" spans="1:12" s="95" customFormat="1" ht="9.75" customHeight="1">
      <c r="A15" s="550" t="s">
        <v>485</v>
      </c>
      <c r="B15" s="435">
        <v>0.01473</v>
      </c>
      <c r="C15" s="436">
        <v>0.04</v>
      </c>
      <c r="D15" s="436">
        <v>0.0451454394758653</v>
      </c>
      <c r="E15" s="436">
        <v>0.0373</v>
      </c>
      <c r="F15" s="436">
        <v>0.014260314839232697</v>
      </c>
      <c r="G15" s="436">
        <v>0.0118</v>
      </c>
      <c r="H15" s="436">
        <v>0.00891638429696751</v>
      </c>
      <c r="I15" s="436">
        <v>0.00807041820930215</v>
      </c>
      <c r="J15" s="436">
        <v>0.007294582199710421</v>
      </c>
      <c r="K15" s="153"/>
      <c r="L15" s="153"/>
    </row>
    <row r="16" spans="1:12" s="95" customFormat="1" ht="9.75" customHeight="1">
      <c r="A16" s="550" t="s">
        <v>60</v>
      </c>
      <c r="B16" s="435">
        <v>0.10297</v>
      </c>
      <c r="C16" s="436">
        <v>0.109</v>
      </c>
      <c r="D16" s="436">
        <v>0.0928356947198761</v>
      </c>
      <c r="E16" s="436">
        <v>0.0563</v>
      </c>
      <c r="F16" s="436">
        <v>0.04356151562797259</v>
      </c>
      <c r="G16" s="436">
        <v>0.0438</v>
      </c>
      <c r="H16" s="436">
        <v>0.0438175420852621</v>
      </c>
      <c r="I16" s="436">
        <v>0.0409949261008339</v>
      </c>
      <c r="J16" s="436">
        <v>0.0391221745503978</v>
      </c>
      <c r="K16" s="153"/>
      <c r="L16" s="153"/>
    </row>
    <row r="17" spans="1:12" s="95" customFormat="1" ht="9.75" customHeight="1">
      <c r="A17" s="550" t="s">
        <v>61</v>
      </c>
      <c r="B17" s="435">
        <v>0.03061</v>
      </c>
      <c r="C17" s="436">
        <v>0.049</v>
      </c>
      <c r="D17" s="436">
        <v>0.0626926895674738</v>
      </c>
      <c r="E17" s="436">
        <v>0.074</v>
      </c>
      <c r="F17" s="436">
        <v>0.0379588025222973</v>
      </c>
      <c r="G17" s="436">
        <v>0.0509</v>
      </c>
      <c r="H17" s="436">
        <v>0.0454618507722444</v>
      </c>
      <c r="I17" s="436">
        <v>0.049176422021272294</v>
      </c>
      <c r="J17" s="436">
        <v>0.055992458078659</v>
      </c>
      <c r="K17" s="153"/>
      <c r="L17" s="153"/>
    </row>
    <row r="18" spans="1:12" s="95" customFormat="1" ht="18.75">
      <c r="A18" s="550" t="s">
        <v>62</v>
      </c>
      <c r="B18" s="435">
        <v>0.13822</v>
      </c>
      <c r="C18" s="436">
        <v>0.109</v>
      </c>
      <c r="D18" s="436">
        <v>0.0986868316815567</v>
      </c>
      <c r="E18" s="436">
        <v>0.0626</v>
      </c>
      <c r="F18" s="436">
        <v>0.04545746214254389</v>
      </c>
      <c r="G18" s="436">
        <v>0.046</v>
      </c>
      <c r="H18" s="436">
        <v>0.04326189113270249</v>
      </c>
      <c r="I18" s="436">
        <v>0.04164192851373309</v>
      </c>
      <c r="J18" s="436">
        <v>0.0405206634100172</v>
      </c>
      <c r="K18" s="153"/>
      <c r="L18" s="153"/>
    </row>
    <row r="19" spans="1:12" s="95" customFormat="1" ht="10.5" customHeight="1" thickBot="1">
      <c r="A19" s="550" t="s">
        <v>483</v>
      </c>
      <c r="B19" s="439">
        <v>0.93037</v>
      </c>
      <c r="C19" s="440">
        <v>0.949</v>
      </c>
      <c r="D19" s="440">
        <v>0.930068938538468</v>
      </c>
      <c r="E19" s="440">
        <v>0.8492</v>
      </c>
      <c r="F19" s="440">
        <v>0.779760250534416</v>
      </c>
      <c r="G19" s="440">
        <v>0.7215</v>
      </c>
      <c r="H19" s="440">
        <v>0.7108259287505768</v>
      </c>
      <c r="I19" s="440">
        <v>0.7237114974475639</v>
      </c>
      <c r="J19" s="440">
        <v>0.647148503545505</v>
      </c>
      <c r="K19" s="153"/>
      <c r="L19" s="153"/>
    </row>
    <row r="20" spans="1:12" s="95" customFormat="1" ht="9.75" thickBot="1">
      <c r="A20" s="81" t="s">
        <v>77</v>
      </c>
      <c r="B20" s="441">
        <v>0.21538</v>
      </c>
      <c r="C20" s="441">
        <v>0.2158</v>
      </c>
      <c r="D20" s="442">
        <v>0.17032527485921697</v>
      </c>
      <c r="E20" s="442">
        <v>0.098</v>
      </c>
      <c r="F20" s="442">
        <v>0.056960296962681296</v>
      </c>
      <c r="G20" s="442">
        <v>0.0546</v>
      </c>
      <c r="H20" s="442">
        <v>0.0521323634636687</v>
      </c>
      <c r="I20" s="442">
        <v>0.0466168151960928</v>
      </c>
      <c r="J20" s="442">
        <v>0.0408523732773594</v>
      </c>
      <c r="L20" s="779"/>
    </row>
    <row r="21" spans="1:10" s="95" customFormat="1" ht="9" customHeight="1">
      <c r="A21" s="174" t="s">
        <v>539</v>
      </c>
      <c r="B21" s="443"/>
      <c r="C21" s="443"/>
      <c r="D21" s="224"/>
      <c r="E21" s="274"/>
      <c r="F21" s="274"/>
      <c r="G21" s="274"/>
      <c r="H21" s="274"/>
      <c r="I21" s="274"/>
      <c r="J21" s="184"/>
    </row>
    <row r="22" spans="1:10" s="95" customFormat="1" ht="9" customHeight="1">
      <c r="A22" s="509" t="s">
        <v>540</v>
      </c>
      <c r="B22" s="394"/>
      <c r="C22" s="394"/>
      <c r="D22" s="394"/>
      <c r="E22" s="265"/>
      <c r="F22" s="265"/>
      <c r="G22" s="265"/>
      <c r="H22" s="265"/>
      <c r="I22" s="265"/>
      <c r="J22" s="184"/>
    </row>
    <row r="23" spans="1:10" s="95" customFormat="1" ht="9" customHeight="1">
      <c r="A23" s="509" t="s">
        <v>541</v>
      </c>
      <c r="B23" s="394"/>
      <c r="C23" s="394"/>
      <c r="D23" s="394"/>
      <c r="E23" s="265"/>
      <c r="F23" s="265"/>
      <c r="G23" s="265"/>
      <c r="H23" s="265"/>
      <c r="I23" s="265"/>
      <c r="J23" s="184"/>
    </row>
    <row r="24" spans="1:10" s="95" customFormat="1" ht="9" customHeight="1">
      <c r="A24" s="509" t="s">
        <v>542</v>
      </c>
      <c r="B24" s="394"/>
      <c r="C24" s="394"/>
      <c r="D24" s="394"/>
      <c r="E24" s="265"/>
      <c r="F24" s="265"/>
      <c r="G24" s="265"/>
      <c r="H24" s="265"/>
      <c r="I24" s="265"/>
      <c r="J24" s="184"/>
    </row>
    <row r="25" spans="1:10" s="95" customFormat="1" ht="9" customHeight="1">
      <c r="A25" s="509" t="s">
        <v>538</v>
      </c>
      <c r="B25" s="394"/>
      <c r="C25" s="394"/>
      <c r="D25" s="394"/>
      <c r="E25" s="265"/>
      <c r="F25" s="265"/>
      <c r="G25" s="265"/>
      <c r="H25" s="265"/>
      <c r="I25" s="265"/>
      <c r="J25" s="184"/>
    </row>
    <row r="26" spans="1:10" s="95" customFormat="1" ht="9" customHeight="1">
      <c r="A26" s="134"/>
      <c r="B26" s="135"/>
      <c r="C26" s="135"/>
      <c r="D26" s="394"/>
      <c r="E26" s="265"/>
      <c r="F26" s="265"/>
      <c r="G26" s="265"/>
      <c r="H26" s="265"/>
      <c r="I26" s="265"/>
      <c r="J26" s="184"/>
    </row>
    <row r="27" spans="1:10" ht="10.5" thickBot="1">
      <c r="A27" s="66"/>
      <c r="B27" s="233"/>
      <c r="C27" s="444"/>
      <c r="D27" s="444"/>
      <c r="E27" s="273"/>
      <c r="F27" s="273"/>
      <c r="G27" s="273"/>
      <c r="H27" s="273"/>
      <c r="I27" s="273"/>
      <c r="J27" s="184"/>
    </row>
    <row r="28" spans="1:10" s="7" customFormat="1" ht="10.5" thickBot="1">
      <c r="A28" s="186"/>
      <c r="B28" s="445" t="str">
        <f aca="true" t="shared" si="0" ref="B28:I28">B3</f>
        <v>31. 12. 2014.</v>
      </c>
      <c r="C28" s="445" t="str">
        <f t="shared" si="0"/>
        <v>31. 12. 2015.</v>
      </c>
      <c r="D28" s="445" t="str">
        <f t="shared" si="0"/>
        <v>31. 12. 2016.</v>
      </c>
      <c r="E28" s="445" t="str">
        <f t="shared" si="0"/>
        <v>31. 12. 2017.</v>
      </c>
      <c r="F28" s="445" t="str">
        <f t="shared" si="0"/>
        <v>31. 12. 2018.</v>
      </c>
      <c r="G28" s="445" t="str">
        <f t="shared" si="0"/>
        <v>31. 03. 2019.</v>
      </c>
      <c r="H28" s="445" t="str">
        <f t="shared" si="0"/>
        <v>30. 06. 2019.</v>
      </c>
      <c r="I28" s="445" t="str">
        <f t="shared" si="0"/>
        <v>30. 09. 2019.</v>
      </c>
      <c r="J28" s="721" t="str">
        <f>J3</f>
        <v>31. 12. 2019.</v>
      </c>
    </row>
    <row r="29" spans="1:10" s="95" customFormat="1" ht="9.75" customHeight="1">
      <c r="A29" s="78" t="s">
        <v>69</v>
      </c>
      <c r="B29" s="433">
        <v>0.10444</v>
      </c>
      <c r="C29" s="434">
        <v>0.101</v>
      </c>
      <c r="D29" s="434">
        <v>0.0753305591175832</v>
      </c>
      <c r="E29" s="434">
        <v>0.0426</v>
      </c>
      <c r="F29" s="434">
        <v>0.0379657947983576</v>
      </c>
      <c r="G29" s="434">
        <v>0.0402</v>
      </c>
      <c r="H29" s="434">
        <v>0.041342013372324404</v>
      </c>
      <c r="I29" s="434">
        <v>0.0410824422320698</v>
      </c>
      <c r="J29" s="434">
        <v>0.041947538720694406</v>
      </c>
    </row>
    <row r="30" spans="1:10" s="95" customFormat="1" ht="9.75" customHeight="1">
      <c r="A30" s="78" t="s">
        <v>70</v>
      </c>
      <c r="B30" s="435">
        <v>0.14314</v>
      </c>
      <c r="C30" s="436">
        <v>0.142</v>
      </c>
      <c r="D30" s="436">
        <v>0.124920989262365</v>
      </c>
      <c r="E30" s="436">
        <v>0.0696</v>
      </c>
      <c r="F30" s="436">
        <v>0.04969884774155849</v>
      </c>
      <c r="G30" s="436">
        <v>0.0613</v>
      </c>
      <c r="H30" s="436">
        <v>0.0570599501100207</v>
      </c>
      <c r="I30" s="436">
        <v>0.04901044862021999</v>
      </c>
      <c r="J30" s="436">
        <v>0.0545188879018362</v>
      </c>
    </row>
    <row r="31" spans="1:10" s="95" customFormat="1" ht="9.75" customHeight="1">
      <c r="A31" s="78" t="s">
        <v>71</v>
      </c>
      <c r="B31" s="435">
        <v>0.15803</v>
      </c>
      <c r="C31" s="436">
        <v>0.172</v>
      </c>
      <c r="D31" s="436">
        <v>0.162111743736866</v>
      </c>
      <c r="E31" s="436">
        <v>0.108</v>
      </c>
      <c r="F31" s="436">
        <v>0.07821804312361189</v>
      </c>
      <c r="G31" s="436">
        <v>0.0796</v>
      </c>
      <c r="H31" s="436">
        <v>0.0752591959899986</v>
      </c>
      <c r="I31" s="436">
        <v>0.072217610743428</v>
      </c>
      <c r="J31" s="436">
        <v>0.0776298701313398</v>
      </c>
    </row>
    <row r="32" spans="1:10" s="95" customFormat="1" ht="9.75" customHeight="1">
      <c r="A32" s="78" t="s">
        <v>72</v>
      </c>
      <c r="B32" s="435">
        <v>0.28501</v>
      </c>
      <c r="C32" s="436">
        <v>0.228</v>
      </c>
      <c r="D32" s="436">
        <v>0.21653804604943797</v>
      </c>
      <c r="E32" s="436">
        <v>0.043</v>
      </c>
      <c r="F32" s="436">
        <v>0.033468510188815005</v>
      </c>
      <c r="G32" s="436">
        <v>0.0368</v>
      </c>
      <c r="H32" s="436">
        <v>0.037282407175679703</v>
      </c>
      <c r="I32" s="436">
        <v>0.039742442263410095</v>
      </c>
      <c r="J32" s="436">
        <v>0.0472839847285899</v>
      </c>
    </row>
    <row r="33" spans="1:10" s="95" customFormat="1" ht="9.75" customHeight="1">
      <c r="A33" s="78" t="s">
        <v>73</v>
      </c>
      <c r="B33" s="435">
        <v>0.1261</v>
      </c>
      <c r="C33" s="436">
        <v>0.109</v>
      </c>
      <c r="D33" s="436">
        <v>0.0940952332075435</v>
      </c>
      <c r="E33" s="436">
        <v>0.0562</v>
      </c>
      <c r="F33" s="436">
        <v>0.0395882936088961</v>
      </c>
      <c r="G33" s="436">
        <v>0.0399</v>
      </c>
      <c r="H33" s="436">
        <v>0.0377993748650056</v>
      </c>
      <c r="I33" s="436">
        <v>0.0363819167107057</v>
      </c>
      <c r="J33" s="436">
        <v>0.03519372671280639</v>
      </c>
    </row>
    <row r="34" spans="1:10" s="95" customFormat="1" ht="9.75" customHeight="1">
      <c r="A34" s="78" t="s">
        <v>78</v>
      </c>
      <c r="B34" s="435">
        <v>0.26784</v>
      </c>
      <c r="C34" s="436">
        <v>0.279</v>
      </c>
      <c r="D34" s="436">
        <v>0.24730907704081198</v>
      </c>
      <c r="E34" s="436">
        <v>0.1014</v>
      </c>
      <c r="F34" s="436">
        <v>0.052443807233297196</v>
      </c>
      <c r="G34" s="436">
        <v>0.0502</v>
      </c>
      <c r="H34" s="436">
        <v>0.0485395473233557</v>
      </c>
      <c r="I34" s="436">
        <v>0.04593936660880459</v>
      </c>
      <c r="J34" s="436">
        <v>0.0456331046710631</v>
      </c>
    </row>
    <row r="35" spans="1:10" s="95" customFormat="1" ht="9.75" customHeight="1">
      <c r="A35" s="78" t="s">
        <v>29</v>
      </c>
      <c r="B35" s="435">
        <v>0.08195</v>
      </c>
      <c r="C35" s="436">
        <v>0.095</v>
      </c>
      <c r="D35" s="436">
        <v>0.0868811132385386</v>
      </c>
      <c r="E35" s="436">
        <v>0.0616</v>
      </c>
      <c r="F35" s="436">
        <v>0.0457088240301776</v>
      </c>
      <c r="G35" s="436">
        <v>0.0429</v>
      </c>
      <c r="H35" s="436">
        <v>0.042401206742412496</v>
      </c>
      <c r="I35" s="436">
        <v>0.036776881357257596</v>
      </c>
      <c r="J35" s="436">
        <v>0.0307940196310812</v>
      </c>
    </row>
    <row r="36" spans="1:10" s="95" customFormat="1" ht="9.75" customHeight="1">
      <c r="A36" s="79" t="s">
        <v>79</v>
      </c>
      <c r="B36" s="433">
        <v>0.06255</v>
      </c>
      <c r="C36" s="434">
        <v>0.063</v>
      </c>
      <c r="D36" s="434">
        <v>0.0675259897544435</v>
      </c>
      <c r="E36" s="434">
        <v>0.0413</v>
      </c>
      <c r="F36" s="434">
        <v>0.014093701438226601</v>
      </c>
      <c r="G36" s="434">
        <v>0.01321</v>
      </c>
      <c r="H36" s="434">
        <v>0.011466157495805101</v>
      </c>
      <c r="I36" s="434">
        <v>0.010834309444011899</v>
      </c>
      <c r="J36" s="434">
        <v>0.010591678606229001</v>
      </c>
    </row>
    <row r="37" spans="1:10" s="95" customFormat="1" ht="9.75" thickBot="1">
      <c r="A37" s="80" t="s">
        <v>10</v>
      </c>
      <c r="B37" s="439">
        <v>0.25998</v>
      </c>
      <c r="C37" s="440">
        <v>0.247</v>
      </c>
      <c r="D37" s="440">
        <v>0.23342631682639794</v>
      </c>
      <c r="E37" s="440">
        <v>0.2864</v>
      </c>
      <c r="F37" s="440">
        <v>0.203344986338629</v>
      </c>
      <c r="G37" s="440">
        <v>0.1565</v>
      </c>
      <c r="H37" s="440">
        <v>0.16407734165694599</v>
      </c>
      <c r="I37" s="440">
        <v>0.14948482903059498</v>
      </c>
      <c r="J37" s="440">
        <v>0.128856884016252</v>
      </c>
    </row>
    <row r="38" spans="1:10" s="95" customFormat="1" ht="10.5" customHeight="1" thickBot="1">
      <c r="A38" s="81" t="s">
        <v>76</v>
      </c>
      <c r="B38" s="441">
        <v>0.11384</v>
      </c>
      <c r="C38" s="441">
        <v>0.117</v>
      </c>
      <c r="D38" s="442">
        <v>0.100281589844521</v>
      </c>
      <c r="E38" s="442">
        <v>0.059</v>
      </c>
      <c r="F38" s="442">
        <v>0.044377070564891194</v>
      </c>
      <c r="G38" s="442">
        <v>0.0442</v>
      </c>
      <c r="H38" s="442">
        <v>0.0441017159260669</v>
      </c>
      <c r="I38" s="442">
        <v>0.0412454906204471</v>
      </c>
      <c r="J38" s="442">
        <v>0.0394406485440333</v>
      </c>
    </row>
    <row r="39" spans="1:9" s="95" customFormat="1" ht="9">
      <c r="A39" s="152"/>
      <c r="B39" s="224"/>
      <c r="C39" s="224"/>
      <c r="D39" s="446"/>
      <c r="E39" s="224"/>
      <c r="F39" s="447"/>
      <c r="G39" s="447"/>
      <c r="H39" s="447"/>
      <c r="I39" s="447"/>
    </row>
    <row r="40" spans="2:9" s="95" customFormat="1" ht="9">
      <c r="B40" s="116"/>
      <c r="C40" s="116"/>
      <c r="D40" s="448"/>
      <c r="E40" s="116"/>
      <c r="F40" s="447"/>
      <c r="G40" s="447"/>
      <c r="H40" s="447"/>
      <c r="I40" s="447"/>
    </row>
    <row r="41" spans="2:9" s="95" customFormat="1" ht="9">
      <c r="B41" s="116"/>
      <c r="C41" s="116"/>
      <c r="D41" s="448"/>
      <c r="E41" s="116"/>
      <c r="F41" s="447"/>
      <c r="G41" s="447"/>
      <c r="H41" s="447"/>
      <c r="I41" s="447"/>
    </row>
    <row r="42" spans="2:9" s="95" customFormat="1" ht="9">
      <c r="B42" s="116"/>
      <c r="C42" s="116"/>
      <c r="D42" s="116"/>
      <c r="E42" s="116"/>
      <c r="F42" s="447"/>
      <c r="G42" s="615"/>
      <c r="H42" s="615"/>
      <c r="I42" s="615"/>
    </row>
    <row r="46" ht="9.75">
      <c r="B46" s="16"/>
    </row>
    <row r="47" ht="9.75">
      <c r="B47" s="16"/>
    </row>
    <row r="48" ht="9.75">
      <c r="B48" s="16"/>
    </row>
    <row r="49" ht="9.75">
      <c r="B49" s="16"/>
    </row>
    <row r="50" ht="9.75">
      <c r="B50" s="16"/>
    </row>
    <row r="51" ht="9.75">
      <c r="B51" s="16"/>
    </row>
    <row r="52" ht="9.75">
      <c r="B52" s="16"/>
    </row>
    <row r="53" ht="9.75">
      <c r="B53" s="16"/>
    </row>
    <row r="54" ht="9.75">
      <c r="B54" s="16"/>
    </row>
    <row r="55" ht="9.75">
      <c r="B55" s="16"/>
    </row>
    <row r="56" ht="9.75">
      <c r="B56" s="16"/>
    </row>
    <row r="57" ht="9.75">
      <c r="B57" s="16"/>
    </row>
    <row r="58" ht="9.75">
      <c r="B58" s="16"/>
    </row>
    <row r="59" ht="9.75">
      <c r="B59" s="16"/>
    </row>
    <row r="60" ht="9.75">
      <c r="B60" s="16"/>
    </row>
    <row r="61" ht="9.75">
      <c r="B61" s="16"/>
    </row>
    <row r="62" ht="9.75">
      <c r="B62" s="16"/>
    </row>
    <row r="63" ht="9.75">
      <c r="B63" s="16"/>
    </row>
    <row r="64" ht="9.75">
      <c r="B64" s="16"/>
    </row>
    <row r="65" ht="9.75">
      <c r="B65" s="16"/>
    </row>
    <row r="66" ht="9.75">
      <c r="B66" s="16"/>
    </row>
    <row r="67" ht="9.75">
      <c r="B67" s="16"/>
    </row>
    <row r="68" ht="9.75">
      <c r="B68" s="16"/>
    </row>
    <row r="69" ht="9.75">
      <c r="B69" s="16"/>
    </row>
    <row r="70" ht="9.75">
      <c r="B70" s="16"/>
    </row>
    <row r="71" ht="9.75">
      <c r="B71" s="16"/>
    </row>
    <row r="72" ht="9.75">
      <c r="B72" s="16"/>
    </row>
    <row r="73" ht="9.75">
      <c r="B73" s="16"/>
    </row>
    <row r="74" ht="9.75">
      <c r="B74" s="16"/>
    </row>
  </sheetData>
  <sheetProtection/>
  <printOptions/>
  <pageMargins left="0.7086614173228347" right="0.7086614173228347" top="0.7480314960629921" bottom="0.7480314960629921" header="0.31496062992125984" footer="0.31496062992125984"/>
  <pageSetup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rgb="FF92D050"/>
  </sheetPr>
  <dimension ref="A1:J41"/>
  <sheetViews>
    <sheetView zoomScalePageLayoutView="0" workbookViewId="0" topLeftCell="A1">
      <selection activeCell="K1" sqref="K1:K16384"/>
    </sheetView>
  </sheetViews>
  <sheetFormatPr defaultColWidth="9.140625" defaultRowHeight="15"/>
  <cols>
    <col min="1" max="1" width="28.7109375" style="5" customWidth="1"/>
    <col min="2" max="5" width="10.00390625" style="23" customWidth="1"/>
    <col min="6" max="6" width="10.00390625" style="40" customWidth="1"/>
    <col min="7" max="9" width="10.00390625" style="5" customWidth="1"/>
    <col min="10" max="10" width="11.421875" style="5" customWidth="1"/>
    <col min="11" max="16384" width="9.140625" style="5" customWidth="1"/>
  </cols>
  <sheetData>
    <row r="1" spans="1:6" s="76" customFormat="1" ht="12">
      <c r="A1" s="178" t="s">
        <v>371</v>
      </c>
      <c r="B1" s="449"/>
      <c r="C1" s="162"/>
      <c r="D1" s="162"/>
      <c r="E1" s="162"/>
      <c r="F1" s="258"/>
    </row>
    <row r="2" spans="1:5" ht="10.5" thickBot="1">
      <c r="A2" s="179"/>
      <c r="B2" s="429"/>
      <c r="C2" s="233"/>
      <c r="D2" s="233"/>
      <c r="E2" s="233"/>
    </row>
    <row r="3" spans="1:10" s="7" customFormat="1" ht="10.5" thickBot="1">
      <c r="A3" s="180"/>
      <c r="B3" s="431" t="s">
        <v>679</v>
      </c>
      <c r="C3" s="431" t="s">
        <v>680</v>
      </c>
      <c r="D3" s="431" t="s">
        <v>681</v>
      </c>
      <c r="E3" s="431" t="s">
        <v>682</v>
      </c>
      <c r="F3" s="696" t="s">
        <v>671</v>
      </c>
      <c r="G3" s="696" t="s">
        <v>678</v>
      </c>
      <c r="H3" s="696" t="s">
        <v>672</v>
      </c>
      <c r="I3" s="696" t="s">
        <v>673</v>
      </c>
      <c r="J3" s="696" t="s">
        <v>887</v>
      </c>
    </row>
    <row r="4" spans="1:10" s="95" customFormat="1" ht="9">
      <c r="A4" s="551" t="s">
        <v>184</v>
      </c>
      <c r="B4" s="450">
        <f>'А11'!B4</f>
        <v>0.06253</v>
      </c>
      <c r="C4" s="450">
        <f>'А11'!C4</f>
        <v>0.052</v>
      </c>
      <c r="D4" s="450">
        <f>'А11'!D4</f>
        <v>0.0275644922686198</v>
      </c>
      <c r="E4" s="450">
        <f>'А11'!E4</f>
        <v>0.002</v>
      </c>
      <c r="F4" s="450">
        <f>'А11'!F4</f>
        <v>7.73242055528892E-05</v>
      </c>
      <c r="G4" s="450">
        <f>'А11'!G4</f>
        <v>0.0001</v>
      </c>
      <c r="H4" s="450">
        <f>'А11'!H4</f>
        <v>5.49382631268112E-05</v>
      </c>
      <c r="I4" s="450">
        <f>'А11'!I4</f>
        <v>9.029984308545609E-05</v>
      </c>
      <c r="J4" s="722">
        <f>'А11'!J4</f>
        <v>8.04417715837614E-05</v>
      </c>
    </row>
    <row r="5" spans="1:10" s="95" customFormat="1" ht="9">
      <c r="A5" s="552" t="s">
        <v>155</v>
      </c>
      <c r="B5" s="450">
        <f>'А11'!B5</f>
        <v>0.13263</v>
      </c>
      <c r="C5" s="450">
        <f>'А11'!C5</f>
        <v>0.118</v>
      </c>
      <c r="D5" s="450">
        <f>'А11'!D5</f>
        <v>0.14159704732131098</v>
      </c>
      <c r="E5" s="450">
        <f>'А11'!E5</f>
        <v>0.0608</v>
      </c>
      <c r="F5" s="450">
        <f>'А11'!F5</f>
        <v>0.0349702745123571</v>
      </c>
      <c r="G5" s="450">
        <f>'А11'!G5</f>
        <v>0.0442</v>
      </c>
      <c r="H5" s="450">
        <f>'А11'!H5</f>
        <v>0.0370985878992324</v>
      </c>
      <c r="I5" s="450">
        <f>'А11'!I5</f>
        <v>0.019865040596419598</v>
      </c>
      <c r="J5" s="722">
        <f>'А11'!J5</f>
        <v>0.015517515952808201</v>
      </c>
    </row>
    <row r="6" spans="1:10" s="95" customFormat="1" ht="9">
      <c r="A6" s="552" t="s">
        <v>516</v>
      </c>
      <c r="B6" s="450">
        <f>'А11'!B6</f>
        <v>0.26704</v>
      </c>
      <c r="C6" s="450">
        <f>'А11'!C6</f>
        <v>0.236</v>
      </c>
      <c r="D6" s="450">
        <f>'А11'!D6</f>
        <v>0.17580805269506697</v>
      </c>
      <c r="E6" s="450">
        <f>'А11'!E6</f>
        <v>0.108</v>
      </c>
      <c r="F6" s="450">
        <f>'А11'!F6</f>
        <v>0.05195738610996809</v>
      </c>
      <c r="G6" s="450">
        <f>'А11'!G6</f>
        <v>0.0501</v>
      </c>
      <c r="H6" s="450">
        <f>'А11'!H6</f>
        <v>0.0468901855767355</v>
      </c>
      <c r="I6" s="450">
        <f>'А11'!I6</f>
        <v>0.0383183237929227</v>
      </c>
      <c r="J6" s="722">
        <f>'А11'!J6</f>
        <v>0.0332014489154392</v>
      </c>
    </row>
    <row r="7" spans="1:10" s="95" customFormat="1" ht="9">
      <c r="A7" s="556" t="s">
        <v>190</v>
      </c>
      <c r="B7" s="450">
        <f>'А11'!B7</f>
        <v>0.15759</v>
      </c>
      <c r="C7" s="450">
        <f>'А11'!C7</f>
        <v>0.091</v>
      </c>
      <c r="D7" s="450">
        <f>'А11'!D7</f>
        <v>0.05730649084582749</v>
      </c>
      <c r="E7" s="450">
        <f>'А11'!E7</f>
        <v>0.0326</v>
      </c>
      <c r="F7" s="450">
        <f>'А11'!F7</f>
        <v>0.0235716302072225</v>
      </c>
      <c r="G7" s="450">
        <f>'А11'!G7</f>
        <v>0.0201</v>
      </c>
      <c r="H7" s="450">
        <f>'А11'!H7</f>
        <v>0.022173504456703498</v>
      </c>
      <c r="I7" s="450">
        <f>'А11'!I7</f>
        <v>0.0139571351335674</v>
      </c>
      <c r="J7" s="722">
        <f>'А11'!J7</f>
        <v>0.015933075126531502</v>
      </c>
    </row>
    <row r="8" spans="1:10" s="95" customFormat="1" ht="10.5">
      <c r="A8" s="556" t="s">
        <v>559</v>
      </c>
      <c r="B8" s="450">
        <f>'А11'!B8</f>
        <v>0.25583</v>
      </c>
      <c r="C8" s="450">
        <f>'А11'!C8</f>
        <v>0.236</v>
      </c>
      <c r="D8" s="450">
        <f>'А11'!D8</f>
        <v>0.20136394237204003</v>
      </c>
      <c r="E8" s="450">
        <f>'А11'!E8</f>
        <v>0.1458</v>
      </c>
      <c r="F8" s="450">
        <f>'А11'!F8</f>
        <v>0.05719034122495199</v>
      </c>
      <c r="G8" s="450">
        <f>'А11'!G8</f>
        <v>0.0519</v>
      </c>
      <c r="H8" s="450">
        <f>'А11'!H8</f>
        <v>0.0525700388693459</v>
      </c>
      <c r="I8" s="450">
        <f>'А11'!I8</f>
        <v>0.0450733901395575</v>
      </c>
      <c r="J8" s="722">
        <f>'А11'!J8</f>
        <v>0.0438388193165086</v>
      </c>
    </row>
    <row r="9" spans="1:10" s="95" customFormat="1" ht="10.5">
      <c r="A9" s="556" t="s">
        <v>560</v>
      </c>
      <c r="B9" s="450">
        <f>'А11'!B9</f>
        <v>0.03765</v>
      </c>
      <c r="C9" s="450">
        <f>'А11'!C9</f>
        <v>0.058</v>
      </c>
      <c r="D9" s="450">
        <f>'А11'!D9</f>
        <v>0.0374696184782483</v>
      </c>
      <c r="E9" s="450">
        <f>'А11'!E9</f>
        <v>0.0261</v>
      </c>
      <c r="F9" s="450">
        <f>'А11'!F9</f>
        <v>0.0159793916779315</v>
      </c>
      <c r="G9" s="450">
        <f>'А11'!G9</f>
        <v>0.0146</v>
      </c>
      <c r="H9" s="450">
        <f>'А11'!H9</f>
        <v>0.0050633815039143205</v>
      </c>
      <c r="I9" s="450">
        <f>'А11'!I9</f>
        <v>0.00482201254853895</v>
      </c>
      <c r="J9" s="722">
        <f>'А11'!J9</f>
        <v>0.004820700006537959</v>
      </c>
    </row>
    <row r="10" spans="1:10" s="95" customFormat="1" ht="9">
      <c r="A10" s="556" t="s">
        <v>191</v>
      </c>
      <c r="B10" s="450">
        <f>'А11'!B10</f>
        <v>0.4826</v>
      </c>
      <c r="C10" s="450">
        <f>'А11'!C10</f>
        <v>0.382</v>
      </c>
      <c r="D10" s="450">
        <f>'А11'!D10</f>
        <v>0.30250302079475394</v>
      </c>
      <c r="E10" s="450">
        <f>'А11'!E10</f>
        <v>0.1563</v>
      </c>
      <c r="F10" s="450">
        <f>'А11'!F10</f>
        <v>0.104072037731356</v>
      </c>
      <c r="G10" s="450">
        <f>'А11'!G10</f>
        <v>0.0861</v>
      </c>
      <c r="H10" s="450">
        <f>'А11'!H10</f>
        <v>0.076931108518664</v>
      </c>
      <c r="I10" s="450">
        <f>'А11'!I10</f>
        <v>0.0606840084943757</v>
      </c>
      <c r="J10" s="722">
        <f>'А11'!J10</f>
        <v>0.037830919113250996</v>
      </c>
    </row>
    <row r="11" spans="1:10" s="95" customFormat="1" ht="10.5">
      <c r="A11" s="556" t="s">
        <v>561</v>
      </c>
      <c r="B11" s="450">
        <f>'А11'!B11</f>
        <v>0.23187</v>
      </c>
      <c r="C11" s="450">
        <f>'А11'!C11</f>
        <v>0.215</v>
      </c>
      <c r="D11" s="450">
        <f>'А11'!D11</f>
        <v>0.131375011916016</v>
      </c>
      <c r="E11" s="450">
        <f>'А11'!E11</f>
        <v>0.0708</v>
      </c>
      <c r="F11" s="450">
        <f>'А11'!F11</f>
        <v>0.030035102889231998</v>
      </c>
      <c r="G11" s="450">
        <f>'А11'!G11</f>
        <v>0.0294</v>
      </c>
      <c r="H11" s="450">
        <f>'А11'!H11</f>
        <v>0.027567396934287603</v>
      </c>
      <c r="I11" s="450">
        <f>'А11'!I11</f>
        <v>0.026588611361705802</v>
      </c>
      <c r="J11" s="722">
        <f>'А11'!J11</f>
        <v>0.0187661012640388</v>
      </c>
    </row>
    <row r="12" spans="1:10" s="95" customFormat="1" ht="10.5">
      <c r="A12" s="556" t="s">
        <v>562</v>
      </c>
      <c r="B12" s="450">
        <f>'А11'!B12</f>
        <v>0.19138</v>
      </c>
      <c r="C12" s="450">
        <f>'А11'!C12</f>
        <v>0.205</v>
      </c>
      <c r="D12" s="450">
        <f>'А11'!D12</f>
        <v>0.137131266769286</v>
      </c>
      <c r="E12" s="450">
        <f>'А11'!E12</f>
        <v>0.0686</v>
      </c>
      <c r="F12" s="450">
        <f>'А11'!F12</f>
        <v>0.0412847788556967</v>
      </c>
      <c r="G12" s="450">
        <f>'А11'!G12</f>
        <v>0.0405</v>
      </c>
      <c r="H12" s="450">
        <f>'А11'!H12</f>
        <v>0.0370771565674587</v>
      </c>
      <c r="I12" s="450">
        <f>'А11'!I12</f>
        <v>0.033869353286183304</v>
      </c>
      <c r="J12" s="722">
        <f>'А11'!J12</f>
        <v>0.0390128660049221</v>
      </c>
    </row>
    <row r="13" spans="1:10" s="95" customFormat="1" ht="10.5">
      <c r="A13" s="556" t="s">
        <v>563</v>
      </c>
      <c r="B13" s="450">
        <f>'А11'!B13</f>
        <v>0.38602</v>
      </c>
      <c r="C13" s="450">
        <f>'А11'!C13</f>
        <v>0.333</v>
      </c>
      <c r="D13" s="450">
        <f>'А11'!D13</f>
        <v>0.26362851852424796</v>
      </c>
      <c r="E13" s="450">
        <f>'А11'!E13</f>
        <v>0.16</v>
      </c>
      <c r="F13" s="450">
        <f>'А11'!F13</f>
        <v>0.0941269912421909</v>
      </c>
      <c r="G13" s="450">
        <f>'А11'!G13</f>
        <v>0.1119</v>
      </c>
      <c r="H13" s="450">
        <f>'А11'!H13</f>
        <v>0.0900895419604961</v>
      </c>
      <c r="I13" s="450">
        <f>'А11'!I13</f>
        <v>0.0584186475774301</v>
      </c>
      <c r="J13" s="722">
        <f>'А11'!J13</f>
        <v>0.053861691193525</v>
      </c>
    </row>
    <row r="14" spans="1:10" s="95" customFormat="1" ht="9">
      <c r="A14" s="552" t="s">
        <v>185</v>
      </c>
      <c r="B14" s="450">
        <f>'А11'!B14</f>
        <v>0.26515</v>
      </c>
      <c r="C14" s="450">
        <f>'А11'!C14</f>
        <v>0.274</v>
      </c>
      <c r="D14" s="450">
        <f>'А11'!D14</f>
        <v>0.24136495009146303</v>
      </c>
      <c r="E14" s="450">
        <f>'А11'!E14</f>
        <v>0.1073</v>
      </c>
      <c r="F14" s="450">
        <f>'А11'!F14</f>
        <v>0.059025930491204</v>
      </c>
      <c r="G14" s="450">
        <f>'А11'!G14</f>
        <v>0.0515</v>
      </c>
      <c r="H14" s="450">
        <f>'А11'!H14</f>
        <v>0.0507189021779014</v>
      </c>
      <c r="I14" s="450">
        <f>'А11'!I14</f>
        <v>0.0458522377469952</v>
      </c>
      <c r="J14" s="722">
        <f>'А11'!J14</f>
        <v>0.0446072015529799</v>
      </c>
    </row>
    <row r="15" spans="1:10" s="95" customFormat="1" ht="9">
      <c r="A15" s="552" t="s">
        <v>159</v>
      </c>
      <c r="B15" s="450">
        <f>'А11'!B15</f>
        <v>0.01473</v>
      </c>
      <c r="C15" s="450">
        <f>'А11'!C15</f>
        <v>0.04</v>
      </c>
      <c r="D15" s="450">
        <f>'А11'!D15</f>
        <v>0.0451454394758653</v>
      </c>
      <c r="E15" s="450">
        <f>'А11'!E15</f>
        <v>0.0373</v>
      </c>
      <c r="F15" s="450">
        <f>'А11'!F15</f>
        <v>0.014260314839232697</v>
      </c>
      <c r="G15" s="450">
        <f>'А11'!G15</f>
        <v>0.0118</v>
      </c>
      <c r="H15" s="450">
        <f>'А11'!H15</f>
        <v>0.00891638429696751</v>
      </c>
      <c r="I15" s="450">
        <f>'А11'!I15</f>
        <v>0.00807041820930215</v>
      </c>
      <c r="J15" s="722">
        <f>'А11'!J15</f>
        <v>0.007294582199710421</v>
      </c>
    </row>
    <row r="16" spans="1:10" s="95" customFormat="1" ht="9">
      <c r="A16" s="552" t="s">
        <v>186</v>
      </c>
      <c r="B16" s="450">
        <f>'А11'!B16</f>
        <v>0.10297</v>
      </c>
      <c r="C16" s="450">
        <f>'А11'!C16</f>
        <v>0.109</v>
      </c>
      <c r="D16" s="450">
        <f>'А11'!D16</f>
        <v>0.0928356947198761</v>
      </c>
      <c r="E16" s="450">
        <f>'А11'!E16</f>
        <v>0.0563</v>
      </c>
      <c r="F16" s="450">
        <f>'А11'!F16</f>
        <v>0.04356151562797259</v>
      </c>
      <c r="G16" s="450">
        <f>'А11'!G16</f>
        <v>0.0438</v>
      </c>
      <c r="H16" s="450">
        <f>'А11'!H16</f>
        <v>0.0438175420852621</v>
      </c>
      <c r="I16" s="450">
        <f>'А11'!I16</f>
        <v>0.0409949261008339</v>
      </c>
      <c r="J16" s="722">
        <f>'А11'!J16</f>
        <v>0.0391221745503978</v>
      </c>
    </row>
    <row r="17" spans="1:10" s="95" customFormat="1" ht="9">
      <c r="A17" s="552" t="s">
        <v>162</v>
      </c>
      <c r="B17" s="450">
        <f>'А11'!B17</f>
        <v>0.03061</v>
      </c>
      <c r="C17" s="450">
        <f>'А11'!C17</f>
        <v>0.049</v>
      </c>
      <c r="D17" s="450">
        <f>'А11'!D17</f>
        <v>0.0626926895674738</v>
      </c>
      <c r="E17" s="450">
        <f>'А11'!E17</f>
        <v>0.074</v>
      </c>
      <c r="F17" s="450">
        <f>'А11'!F17</f>
        <v>0.0379588025222973</v>
      </c>
      <c r="G17" s="450">
        <f>'А11'!G17</f>
        <v>0.0509</v>
      </c>
      <c r="H17" s="450">
        <f>'А11'!H17</f>
        <v>0.0454618507722444</v>
      </c>
      <c r="I17" s="450">
        <f>'А11'!I17</f>
        <v>0.049176422021272294</v>
      </c>
      <c r="J17" s="722">
        <f>'А11'!J17</f>
        <v>0.055992458078659</v>
      </c>
    </row>
    <row r="18" spans="1:10" s="95" customFormat="1" ht="18.75">
      <c r="A18" s="552" t="s">
        <v>532</v>
      </c>
      <c r="B18" s="450">
        <f>'А11'!B18</f>
        <v>0.13822</v>
      </c>
      <c r="C18" s="450">
        <f>'А11'!C18</f>
        <v>0.109</v>
      </c>
      <c r="D18" s="450">
        <f>'А11'!D18</f>
        <v>0.0986868316815567</v>
      </c>
      <c r="E18" s="450">
        <f>'А11'!E18</f>
        <v>0.0626</v>
      </c>
      <c r="F18" s="450">
        <f>'А11'!F18</f>
        <v>0.04545746214254389</v>
      </c>
      <c r="G18" s="450">
        <f>'А11'!G18</f>
        <v>0.046</v>
      </c>
      <c r="H18" s="450">
        <f>'А11'!H18</f>
        <v>0.04326189113270249</v>
      </c>
      <c r="I18" s="450">
        <f>'А11'!I18</f>
        <v>0.04164192851373309</v>
      </c>
      <c r="J18" s="722">
        <f>'А11'!J18</f>
        <v>0.0405206634100172</v>
      </c>
    </row>
    <row r="19" spans="1:10" s="95" customFormat="1" ht="9.75" thickBot="1">
      <c r="A19" s="553" t="s">
        <v>188</v>
      </c>
      <c r="B19" s="451">
        <f>'А11'!B19</f>
        <v>0.93037</v>
      </c>
      <c r="C19" s="451">
        <f>'А11'!C19</f>
        <v>0.949</v>
      </c>
      <c r="D19" s="451">
        <f>'А11'!D19</f>
        <v>0.930068938538468</v>
      </c>
      <c r="E19" s="451">
        <f>'А11'!E19</f>
        <v>0.8492</v>
      </c>
      <c r="F19" s="451">
        <f>'А11'!F19</f>
        <v>0.779760250534416</v>
      </c>
      <c r="G19" s="451">
        <f>'А11'!G19</f>
        <v>0.7215</v>
      </c>
      <c r="H19" s="451">
        <f>'А11'!H19</f>
        <v>0.7108259287505768</v>
      </c>
      <c r="I19" s="451">
        <f>'А11'!I19</f>
        <v>0.7237114974475639</v>
      </c>
      <c r="J19" s="723">
        <f>'А11'!J19</f>
        <v>0.647148503545505</v>
      </c>
    </row>
    <row r="20" spans="1:10" s="95" customFormat="1" ht="9.75" thickBot="1">
      <c r="A20" s="125" t="s">
        <v>200</v>
      </c>
      <c r="B20" s="452">
        <f>'А11'!B20</f>
        <v>0.21538</v>
      </c>
      <c r="C20" s="452">
        <f>'А11'!C20</f>
        <v>0.2158</v>
      </c>
      <c r="D20" s="452">
        <f>'А11'!D20</f>
        <v>0.17032527485921697</v>
      </c>
      <c r="E20" s="452">
        <f>'А11'!E20</f>
        <v>0.098</v>
      </c>
      <c r="F20" s="452">
        <f>'А11'!F20</f>
        <v>0.056960296962681296</v>
      </c>
      <c r="G20" s="452">
        <f>'А11'!G20</f>
        <v>0.0546</v>
      </c>
      <c r="H20" s="452">
        <f>'А11'!H20</f>
        <v>0.0521323634636687</v>
      </c>
      <c r="I20" s="452">
        <f>'А11'!I20</f>
        <v>0.0466168151960928</v>
      </c>
      <c r="J20" s="724">
        <f>'А11'!J20</f>
        <v>0.0408523732773594</v>
      </c>
    </row>
    <row r="21" spans="1:5" s="95" customFormat="1" ht="10.5">
      <c r="A21" s="318" t="s">
        <v>549</v>
      </c>
      <c r="B21" s="453"/>
      <c r="C21" s="453"/>
      <c r="D21" s="231"/>
      <c r="E21" s="231"/>
    </row>
    <row r="22" spans="1:5" s="95" customFormat="1" ht="10.5">
      <c r="A22" s="231" t="s">
        <v>550</v>
      </c>
      <c r="B22" s="529"/>
      <c r="C22" s="529"/>
      <c r="D22" s="394"/>
      <c r="E22" s="394"/>
    </row>
    <row r="23" spans="1:5" s="95" customFormat="1" ht="10.5">
      <c r="A23" s="231" t="s">
        <v>551</v>
      </c>
      <c r="B23" s="529"/>
      <c r="C23" s="529"/>
      <c r="D23" s="394"/>
      <c r="E23" s="394"/>
    </row>
    <row r="24" spans="1:5" s="95" customFormat="1" ht="10.5">
      <c r="A24" s="231" t="s">
        <v>552</v>
      </c>
      <c r="B24" s="529"/>
      <c r="C24" s="529"/>
      <c r="D24" s="394"/>
      <c r="E24" s="394"/>
    </row>
    <row r="25" spans="1:5" s="95" customFormat="1" ht="10.5">
      <c r="A25" s="231" t="s">
        <v>548</v>
      </c>
      <c r="B25" s="231"/>
      <c r="C25" s="231"/>
      <c r="D25" s="224"/>
      <c r="E25" s="224"/>
    </row>
    <row r="26" spans="1:9" s="95" customFormat="1" ht="9">
      <c r="A26" s="134"/>
      <c r="B26" s="134"/>
      <c r="C26" s="134"/>
      <c r="D26" s="135"/>
      <c r="E26" s="135"/>
      <c r="F26" s="134"/>
      <c r="G26" s="134"/>
      <c r="H26" s="134"/>
      <c r="I26" s="134"/>
    </row>
    <row r="27" spans="1:9" ht="10.5" thickBot="1">
      <c r="A27" s="181"/>
      <c r="B27" s="454"/>
      <c r="C27" s="454"/>
      <c r="D27" s="454"/>
      <c r="E27" s="454"/>
      <c r="F27" s="181"/>
      <c r="G27" s="181"/>
      <c r="H27" s="181"/>
      <c r="I27" s="181"/>
    </row>
    <row r="28" spans="1:10" s="7" customFormat="1" ht="10.5" thickBot="1">
      <c r="A28" s="180"/>
      <c r="B28" s="445" t="str">
        <f aca="true" t="shared" si="0" ref="B28:G28">B3</f>
        <v>31. 12. 2014</v>
      </c>
      <c r="C28" s="445" t="str">
        <f t="shared" si="0"/>
        <v>31. 12. 2015</v>
      </c>
      <c r="D28" s="445" t="str">
        <f t="shared" si="0"/>
        <v>31. 12. 2016</v>
      </c>
      <c r="E28" s="445" t="str">
        <f t="shared" si="0"/>
        <v>31. 12. 2017</v>
      </c>
      <c r="F28" s="180" t="str">
        <f t="shared" si="0"/>
        <v>31. 12. 2018</v>
      </c>
      <c r="G28" s="180" t="str">
        <f t="shared" si="0"/>
        <v>31. 03. 2019</v>
      </c>
      <c r="H28" s="180" t="str">
        <f>H3</f>
        <v>30. 06. 2019</v>
      </c>
      <c r="I28" s="180" t="str">
        <f>I3</f>
        <v>30. 09. 2019</v>
      </c>
      <c r="J28" s="725" t="str">
        <f>J3</f>
        <v>31. 12. 2019</v>
      </c>
    </row>
    <row r="29" spans="1:10" s="95" customFormat="1" ht="9">
      <c r="A29" s="152" t="s">
        <v>193</v>
      </c>
      <c r="B29" s="455">
        <f>'А11'!B29</f>
        <v>0.10444</v>
      </c>
      <c r="C29" s="455">
        <f>'А11'!C29</f>
        <v>0.101</v>
      </c>
      <c r="D29" s="455">
        <f>'А11'!D29</f>
        <v>0.0753305591175832</v>
      </c>
      <c r="E29" s="455">
        <f>'А11'!E29</f>
        <v>0.0426</v>
      </c>
      <c r="F29" s="455">
        <f>'А11'!F29</f>
        <v>0.0379657947983576</v>
      </c>
      <c r="G29" s="455">
        <f>'А11'!G29</f>
        <v>0.0402</v>
      </c>
      <c r="H29" s="455">
        <f>'А11'!H29</f>
        <v>0.041342013372324404</v>
      </c>
      <c r="I29" s="455">
        <f>'А11'!I29</f>
        <v>0.0410824422320698</v>
      </c>
      <c r="J29" s="726">
        <f>'А11'!J29</f>
        <v>0.041947538720694406</v>
      </c>
    </row>
    <row r="30" spans="1:10" s="95" customFormat="1" ht="9">
      <c r="A30" s="152" t="s">
        <v>194</v>
      </c>
      <c r="B30" s="455">
        <f>'А11'!B30</f>
        <v>0.14314</v>
      </c>
      <c r="C30" s="455">
        <f>'А11'!C30</f>
        <v>0.142</v>
      </c>
      <c r="D30" s="455">
        <f>'А11'!D30</f>
        <v>0.124920989262365</v>
      </c>
      <c r="E30" s="455">
        <f>'А11'!E30</f>
        <v>0.0696</v>
      </c>
      <c r="F30" s="455">
        <f>'А11'!F30</f>
        <v>0.04969884774155849</v>
      </c>
      <c r="G30" s="455">
        <f>'А11'!G30</f>
        <v>0.0613</v>
      </c>
      <c r="H30" s="455">
        <f>'А11'!H30</f>
        <v>0.0570599501100207</v>
      </c>
      <c r="I30" s="455">
        <f>'А11'!I30</f>
        <v>0.04901044862021999</v>
      </c>
      <c r="J30" s="726">
        <f>'А11'!J30</f>
        <v>0.0545188879018362</v>
      </c>
    </row>
    <row r="31" spans="1:10" s="95" customFormat="1" ht="9">
      <c r="A31" s="152" t="s">
        <v>195</v>
      </c>
      <c r="B31" s="455">
        <f>'А11'!B31</f>
        <v>0.15803</v>
      </c>
      <c r="C31" s="455">
        <f>'А11'!C31</f>
        <v>0.172</v>
      </c>
      <c r="D31" s="455">
        <f>'А11'!D31</f>
        <v>0.162111743736866</v>
      </c>
      <c r="E31" s="455">
        <f>'А11'!E31</f>
        <v>0.108</v>
      </c>
      <c r="F31" s="455">
        <f>'А11'!F31</f>
        <v>0.07821804312361189</v>
      </c>
      <c r="G31" s="455">
        <f>'А11'!G31</f>
        <v>0.0796</v>
      </c>
      <c r="H31" s="455">
        <f>'А11'!H31</f>
        <v>0.0752591959899986</v>
      </c>
      <c r="I31" s="455">
        <f>'А11'!I31</f>
        <v>0.072217610743428</v>
      </c>
      <c r="J31" s="726">
        <f>'А11'!J31</f>
        <v>0.0776298701313398</v>
      </c>
    </row>
    <row r="32" spans="1:10" s="95" customFormat="1" ht="9">
      <c r="A32" s="152" t="s">
        <v>196</v>
      </c>
      <c r="B32" s="455">
        <f>'А11'!B32</f>
        <v>0.28501</v>
      </c>
      <c r="C32" s="455">
        <f>'А11'!C32</f>
        <v>0.228</v>
      </c>
      <c r="D32" s="455">
        <f>'А11'!D32</f>
        <v>0.21653804604943797</v>
      </c>
      <c r="E32" s="455">
        <f>'А11'!E32</f>
        <v>0.043</v>
      </c>
      <c r="F32" s="455">
        <f>'А11'!F32</f>
        <v>0.033468510188815005</v>
      </c>
      <c r="G32" s="455">
        <f>'А11'!G32</f>
        <v>0.0368</v>
      </c>
      <c r="H32" s="455">
        <f>'А11'!H32</f>
        <v>0.037282407175679703</v>
      </c>
      <c r="I32" s="455">
        <f>'А11'!I32</f>
        <v>0.039742442263410095</v>
      </c>
      <c r="J32" s="726">
        <f>'А11'!J32</f>
        <v>0.0472839847285899</v>
      </c>
    </row>
    <row r="33" spans="1:10" s="95" customFormat="1" ht="9">
      <c r="A33" s="152" t="s">
        <v>197</v>
      </c>
      <c r="B33" s="455">
        <f>'А11'!B33</f>
        <v>0.1261</v>
      </c>
      <c r="C33" s="455">
        <f>'А11'!C33</f>
        <v>0.109</v>
      </c>
      <c r="D33" s="455">
        <f>'А11'!D33</f>
        <v>0.0940952332075435</v>
      </c>
      <c r="E33" s="455">
        <f>'А11'!E33</f>
        <v>0.0562</v>
      </c>
      <c r="F33" s="455">
        <f>'А11'!F33</f>
        <v>0.0395882936088961</v>
      </c>
      <c r="G33" s="455">
        <f>'А11'!G33</f>
        <v>0.0399</v>
      </c>
      <c r="H33" s="455">
        <f>'А11'!H33</f>
        <v>0.0377993748650056</v>
      </c>
      <c r="I33" s="455">
        <f>'А11'!I33</f>
        <v>0.0363819167107057</v>
      </c>
      <c r="J33" s="726">
        <f>'А11'!J33</f>
        <v>0.03519372671280639</v>
      </c>
    </row>
    <row r="34" spans="1:10" s="95" customFormat="1" ht="9">
      <c r="A34" s="152" t="s">
        <v>198</v>
      </c>
      <c r="B34" s="455">
        <f>'А11'!B34</f>
        <v>0.26784</v>
      </c>
      <c r="C34" s="455">
        <f>'А11'!C34</f>
        <v>0.279</v>
      </c>
      <c r="D34" s="455">
        <f>'А11'!D34</f>
        <v>0.24730907704081198</v>
      </c>
      <c r="E34" s="455">
        <f>'А11'!E34</f>
        <v>0.1014</v>
      </c>
      <c r="F34" s="455">
        <f>'А11'!F34</f>
        <v>0.052443807233297196</v>
      </c>
      <c r="G34" s="455">
        <f>'А11'!G34</f>
        <v>0.0502</v>
      </c>
      <c r="H34" s="455">
        <f>'А11'!H34</f>
        <v>0.0485395473233557</v>
      </c>
      <c r="I34" s="455">
        <f>'А11'!I34</f>
        <v>0.04593936660880459</v>
      </c>
      <c r="J34" s="726">
        <f>'А11'!J34</f>
        <v>0.0456331046710631</v>
      </c>
    </row>
    <row r="35" spans="1:10" s="95" customFormat="1" ht="9">
      <c r="A35" s="152" t="s">
        <v>158</v>
      </c>
      <c r="B35" s="455">
        <f>'А11'!B35</f>
        <v>0.08195</v>
      </c>
      <c r="C35" s="455">
        <f>'А11'!C35</f>
        <v>0.095</v>
      </c>
      <c r="D35" s="455">
        <f>'А11'!D35</f>
        <v>0.0868811132385386</v>
      </c>
      <c r="E35" s="455">
        <f>'А11'!E35</f>
        <v>0.0616</v>
      </c>
      <c r="F35" s="455">
        <f>'А11'!F35</f>
        <v>0.0457088240301776</v>
      </c>
      <c r="G35" s="455">
        <f>'А11'!G35</f>
        <v>0.0429</v>
      </c>
      <c r="H35" s="455">
        <f>'А11'!H35</f>
        <v>0.042401206742412496</v>
      </c>
      <c r="I35" s="455">
        <f>'А11'!I35</f>
        <v>0.036776881357257596</v>
      </c>
      <c r="J35" s="726">
        <f>'А11'!J35</f>
        <v>0.0307940196310812</v>
      </c>
    </row>
    <row r="36" spans="1:10" s="95" customFormat="1" ht="9">
      <c r="A36" s="152" t="s">
        <v>553</v>
      </c>
      <c r="B36" s="455">
        <f>'А11'!B36</f>
        <v>0.06255</v>
      </c>
      <c r="C36" s="455">
        <f>'А11'!C36</f>
        <v>0.063</v>
      </c>
      <c r="D36" s="455">
        <f>'А11'!D36</f>
        <v>0.0675259897544435</v>
      </c>
      <c r="E36" s="455">
        <f>'А11'!E36</f>
        <v>0.0413</v>
      </c>
      <c r="F36" s="455">
        <f>'А11'!F36</f>
        <v>0.014093701438226601</v>
      </c>
      <c r="G36" s="455">
        <f>'А11'!G36</f>
        <v>0.01321</v>
      </c>
      <c r="H36" s="455">
        <f>'А11'!H36</f>
        <v>0.011466157495805101</v>
      </c>
      <c r="I36" s="455">
        <f>'А11'!I36</f>
        <v>0.010834309444011899</v>
      </c>
      <c r="J36" s="726">
        <f>'А11'!J36</f>
        <v>0.010591678606229001</v>
      </c>
    </row>
    <row r="37" spans="1:10" s="95" customFormat="1" ht="9.75" thickBot="1">
      <c r="A37" s="176" t="s">
        <v>140</v>
      </c>
      <c r="B37" s="451">
        <f>'А11'!B37</f>
        <v>0.25998</v>
      </c>
      <c r="C37" s="451">
        <f>'А11'!C37</f>
        <v>0.247</v>
      </c>
      <c r="D37" s="451">
        <f>'А11'!D37</f>
        <v>0.23342631682639794</v>
      </c>
      <c r="E37" s="451">
        <f>'А11'!E37</f>
        <v>0.2864</v>
      </c>
      <c r="F37" s="451">
        <f>'А11'!F37</f>
        <v>0.203344986338629</v>
      </c>
      <c r="G37" s="451">
        <f>'А11'!G37</f>
        <v>0.1565</v>
      </c>
      <c r="H37" s="451">
        <f>'А11'!H37</f>
        <v>0.16407734165694599</v>
      </c>
      <c r="I37" s="451">
        <f>'А11'!I37</f>
        <v>0.14948482903059498</v>
      </c>
      <c r="J37" s="723">
        <f>'А11'!J37</f>
        <v>0.128856884016252</v>
      </c>
    </row>
    <row r="38" spans="1:10" s="95" customFormat="1" ht="9.75" thickBot="1">
      <c r="A38" s="182" t="s">
        <v>199</v>
      </c>
      <c r="B38" s="452">
        <f>'А11'!B38</f>
        <v>0.11384</v>
      </c>
      <c r="C38" s="452">
        <f>'А11'!C38</f>
        <v>0.117</v>
      </c>
      <c r="D38" s="452">
        <f>'А11'!D38</f>
        <v>0.100281589844521</v>
      </c>
      <c r="E38" s="452">
        <f>'А11'!E38</f>
        <v>0.059</v>
      </c>
      <c r="F38" s="452">
        <f>'А11'!F38</f>
        <v>0.044377070564891194</v>
      </c>
      <c r="G38" s="452">
        <f>'А11'!G38</f>
        <v>0.0442</v>
      </c>
      <c r="H38" s="452">
        <f>'А11'!H38</f>
        <v>0.0441017159260669</v>
      </c>
      <c r="I38" s="452">
        <f>'А11'!I38</f>
        <v>0.0412454906204471</v>
      </c>
      <c r="J38" s="724">
        <f>'А11'!J38</f>
        <v>0.0394406485440333</v>
      </c>
    </row>
    <row r="39" spans="1:6" s="95" customFormat="1" ht="9">
      <c r="A39" s="152"/>
      <c r="B39" s="224"/>
      <c r="C39" s="224"/>
      <c r="D39" s="446"/>
      <c r="E39" s="224"/>
      <c r="F39" s="190"/>
    </row>
    <row r="40" spans="2:6" s="95" customFormat="1" ht="9">
      <c r="B40" s="116"/>
      <c r="C40" s="116"/>
      <c r="D40" s="448"/>
      <c r="E40" s="116"/>
      <c r="F40" s="190"/>
    </row>
    <row r="41" spans="2:6" s="95" customFormat="1" ht="9">
      <c r="B41" s="116"/>
      <c r="C41" s="116"/>
      <c r="D41" s="448"/>
      <c r="E41" s="116"/>
      <c r="F41" s="190"/>
    </row>
  </sheetData>
  <sheetProtection/>
  <printOptions/>
  <pageMargins left="0.7" right="0.7" top="0.75" bottom="0.75" header="0.3" footer="0.3"/>
  <pageSetup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theme="0" tint="-0.24997000396251678"/>
    <pageSetUpPr fitToPage="1"/>
  </sheetPr>
  <dimension ref="A1:W65"/>
  <sheetViews>
    <sheetView zoomScalePageLayoutView="0" workbookViewId="0" topLeftCell="A1">
      <pane xSplit="2" ySplit="5" topLeftCell="J6" activePane="bottomRight" state="frozen"/>
      <selection pane="topLeft" activeCell="A1" sqref="A1"/>
      <selection pane="topRight" activeCell="C1" sqref="C1"/>
      <selection pane="bottomLeft" activeCell="A6" sqref="A6"/>
      <selection pane="bottomRight" activeCell="T19" sqref="T19"/>
    </sheetView>
  </sheetViews>
  <sheetFormatPr defaultColWidth="9.140625" defaultRowHeight="15"/>
  <cols>
    <col min="1" max="2" width="11.00390625" style="5" customWidth="1"/>
    <col min="3" max="8" width="8.28125" style="23" customWidth="1"/>
    <col min="9" max="9" width="11.00390625" style="23" bestFit="1" customWidth="1"/>
    <col min="10" max="10" width="9.421875" style="23" bestFit="1" customWidth="1"/>
    <col min="11" max="12" width="11.421875" style="60" bestFit="1" customWidth="1"/>
    <col min="13" max="13" width="9.140625" style="23" customWidth="1"/>
    <col min="14" max="14" width="9.140625" style="60" customWidth="1"/>
    <col min="15" max="15" width="10.8515625" style="60" bestFit="1" customWidth="1"/>
    <col min="16" max="18" width="9.140625" style="60" customWidth="1"/>
    <col min="19" max="16384" width="9.140625" style="5" customWidth="1"/>
  </cols>
  <sheetData>
    <row r="1" spans="1:21" s="76" customFormat="1" ht="12">
      <c r="A1" s="75" t="s">
        <v>80</v>
      </c>
      <c r="C1" s="162"/>
      <c r="D1" s="162"/>
      <c r="E1" s="162"/>
      <c r="F1" s="162"/>
      <c r="G1" s="162"/>
      <c r="H1" s="162"/>
      <c r="I1" s="162"/>
      <c r="J1" s="162"/>
      <c r="K1" s="396"/>
      <c r="L1" s="396"/>
      <c r="M1" s="162"/>
      <c r="N1" s="396"/>
      <c r="O1" s="396"/>
      <c r="P1" s="396"/>
      <c r="Q1" s="396"/>
      <c r="R1" s="396"/>
      <c r="U1" s="746"/>
    </row>
    <row r="2" spans="1:10" ht="10.5" thickBot="1">
      <c r="A2" s="69"/>
      <c r="B2" s="66"/>
      <c r="C2" s="233"/>
      <c r="D2" s="233"/>
      <c r="E2" s="233"/>
      <c r="F2" s="233"/>
      <c r="G2" s="233"/>
      <c r="H2" s="233"/>
      <c r="I2" s="233"/>
      <c r="J2" s="233"/>
    </row>
    <row r="3" spans="1:20" ht="10.5" customHeight="1" thickBot="1">
      <c r="A3" s="14"/>
      <c r="B3" s="14"/>
      <c r="C3" s="809" t="s">
        <v>582</v>
      </c>
      <c r="D3" s="809"/>
      <c r="E3" s="809" t="s">
        <v>583</v>
      </c>
      <c r="F3" s="809"/>
      <c r="G3" s="809" t="s">
        <v>584</v>
      </c>
      <c r="H3" s="809"/>
      <c r="I3" s="810" t="s">
        <v>581</v>
      </c>
      <c r="J3" s="809"/>
      <c r="K3" s="785" t="s">
        <v>601</v>
      </c>
      <c r="L3" s="785"/>
      <c r="M3" s="784" t="s">
        <v>605</v>
      </c>
      <c r="N3" s="785"/>
      <c r="O3" s="784" t="s">
        <v>645</v>
      </c>
      <c r="P3" s="785"/>
      <c r="Q3" s="784" t="s">
        <v>663</v>
      </c>
      <c r="R3" s="785"/>
      <c r="S3" s="784" t="s">
        <v>886</v>
      </c>
      <c r="T3" s="785"/>
    </row>
    <row r="4" spans="1:20" ht="10.5" thickBot="1">
      <c r="A4" s="811"/>
      <c r="B4" s="811"/>
      <c r="C4" s="378" t="s">
        <v>172</v>
      </c>
      <c r="D4" s="74" t="s">
        <v>82</v>
      </c>
      <c r="E4" s="378" t="s">
        <v>172</v>
      </c>
      <c r="F4" s="74" t="s">
        <v>82</v>
      </c>
      <c r="G4" s="378" t="s">
        <v>172</v>
      </c>
      <c r="H4" s="74" t="s">
        <v>82</v>
      </c>
      <c r="I4" s="378" t="s">
        <v>172</v>
      </c>
      <c r="J4" s="74" t="s">
        <v>82</v>
      </c>
      <c r="K4" s="404" t="s">
        <v>172</v>
      </c>
      <c r="L4" s="566" t="s">
        <v>82</v>
      </c>
      <c r="M4" s="404" t="s">
        <v>172</v>
      </c>
      <c r="N4" s="566" t="s">
        <v>82</v>
      </c>
      <c r="O4" s="404" t="s">
        <v>172</v>
      </c>
      <c r="P4" s="566" t="s">
        <v>82</v>
      </c>
      <c r="Q4" s="404" t="s">
        <v>172</v>
      </c>
      <c r="R4" s="566" t="s">
        <v>82</v>
      </c>
      <c r="S4" s="404" t="s">
        <v>172</v>
      </c>
      <c r="T4" s="566" t="s">
        <v>82</v>
      </c>
    </row>
    <row r="5" spans="1:20" ht="9.75">
      <c r="A5" s="633" t="s">
        <v>81</v>
      </c>
      <c r="B5" s="44"/>
      <c r="C5" s="458"/>
      <c r="D5" s="458"/>
      <c r="M5" s="60"/>
      <c r="S5" s="58"/>
      <c r="T5" s="58"/>
    </row>
    <row r="6" spans="2:23" ht="9.75">
      <c r="B6" s="44" t="s">
        <v>83</v>
      </c>
      <c r="C6" s="459">
        <v>1148.815</v>
      </c>
      <c r="D6" s="459">
        <f>C6/$C$11*100</f>
        <v>52.67858002632978</v>
      </c>
      <c r="E6" s="459">
        <v>1063.829412</v>
      </c>
      <c r="F6" s="459">
        <f>+E6*100/E11</f>
        <v>49.756153065823696</v>
      </c>
      <c r="G6" s="459">
        <v>1170.6507009999998</v>
      </c>
      <c r="H6" s="459">
        <f>+G6*100/G11</f>
        <v>52.6981197658397</v>
      </c>
      <c r="I6" s="459">
        <v>1203.082</v>
      </c>
      <c r="J6" s="459">
        <f>+I6*100/I11</f>
        <v>53.6669946836272</v>
      </c>
      <c r="K6" s="600">
        <v>1424.133002</v>
      </c>
      <c r="L6" s="600">
        <f>+K6*100/K11</f>
        <v>56.95918261415496</v>
      </c>
      <c r="M6" s="600">
        <v>1431.376</v>
      </c>
      <c r="N6" s="600">
        <f>+M6*100/M11</f>
        <v>57.01732337538335</v>
      </c>
      <c r="O6" s="600">
        <v>1431.142649</v>
      </c>
      <c r="P6" s="600">
        <f>+O6*100/O11</f>
        <v>56.13397327053122</v>
      </c>
      <c r="Q6" s="600">
        <v>1482.156525</v>
      </c>
      <c r="R6" s="600">
        <f>+Q6*100/Q11</f>
        <v>56.37810771658102</v>
      </c>
      <c r="S6" s="600">
        <v>1513.046346</v>
      </c>
      <c r="T6" s="600">
        <f>+S6*100/S11</f>
        <v>56.55179028694806</v>
      </c>
      <c r="V6" s="776"/>
      <c r="W6" s="777"/>
    </row>
    <row r="7" spans="2:23" ht="9.75">
      <c r="B7" s="44" t="s">
        <v>84</v>
      </c>
      <c r="C7" s="459">
        <v>378.877</v>
      </c>
      <c r="D7" s="459">
        <f>C7/$C$11*100</f>
        <v>17.373295408430206</v>
      </c>
      <c r="E7" s="459">
        <v>403.851069</v>
      </c>
      <c r="F7" s="459">
        <f>+E7*100/E11</f>
        <v>18.888437730992653</v>
      </c>
      <c r="G7" s="459">
        <v>440.605771</v>
      </c>
      <c r="H7" s="459">
        <f>+G7*100/G11</f>
        <v>19.834349964377754</v>
      </c>
      <c r="I7" s="459">
        <v>534.48</v>
      </c>
      <c r="J7" s="459">
        <f>+I7*100/I11</f>
        <v>23.842045112889284</v>
      </c>
      <c r="K7" s="600">
        <v>631.003555</v>
      </c>
      <c r="L7" s="600">
        <f>+K7*100/K11</f>
        <v>25.2374228172166</v>
      </c>
      <c r="M7" s="600">
        <v>611.658</v>
      </c>
      <c r="N7" s="600">
        <f>+M7*100/M11</f>
        <v>24.364738532111918</v>
      </c>
      <c r="O7" s="600">
        <v>638.729247</v>
      </c>
      <c r="P7" s="600">
        <f>+O7*100/O11</f>
        <v>25.052995592897418</v>
      </c>
      <c r="Q7" s="600">
        <v>644.432299</v>
      </c>
      <c r="R7" s="600">
        <f>+Q7*100/Q11</f>
        <v>24.512845273926747</v>
      </c>
      <c r="S7" s="600">
        <v>649.333774</v>
      </c>
      <c r="T7" s="600">
        <f>+S7*100/S11</f>
        <v>24.26957211889696</v>
      </c>
      <c r="V7" s="776"/>
      <c r="W7" s="777"/>
    </row>
    <row r="8" spans="2:23" ht="9.75">
      <c r="B8" s="44" t="s">
        <v>85</v>
      </c>
      <c r="C8" s="459">
        <v>143.975</v>
      </c>
      <c r="D8" s="459">
        <f>C8/$C$11*100</f>
        <v>6.601932042400935</v>
      </c>
      <c r="E8" s="459">
        <v>166.359124</v>
      </c>
      <c r="F8" s="459">
        <f>+E8*100/E11</f>
        <v>7.780749379807846</v>
      </c>
      <c r="G8" s="459">
        <v>183.745555</v>
      </c>
      <c r="H8" s="459">
        <f>+G8*100/G11</f>
        <v>8.271506825698886</v>
      </c>
      <c r="I8" s="459">
        <v>227.712</v>
      </c>
      <c r="J8" s="459">
        <f>+I8*100/I11</f>
        <v>10.157760396546632</v>
      </c>
      <c r="K8" s="600">
        <v>239.46761</v>
      </c>
      <c r="L8" s="600">
        <f>+K8*100/K11</f>
        <v>9.577672386644997</v>
      </c>
      <c r="M8" s="600">
        <v>244.11</v>
      </c>
      <c r="N8" s="600">
        <f>+M8*100/M11</f>
        <v>9.72385928586537</v>
      </c>
      <c r="O8" s="600">
        <v>261.046611</v>
      </c>
      <c r="P8" s="600">
        <f>+O8*100/O11</f>
        <v>10.239079587542054</v>
      </c>
      <c r="Q8" s="600">
        <v>282.136091</v>
      </c>
      <c r="R8" s="600">
        <f>+Q8*100/Q11</f>
        <v>10.731861757403191</v>
      </c>
      <c r="S8" s="600">
        <v>297.324788</v>
      </c>
      <c r="T8" s="600">
        <f>+S8*100/S11</f>
        <v>11.11284469410912</v>
      </c>
      <c r="V8" s="776"/>
      <c r="W8" s="777"/>
    </row>
    <row r="9" spans="2:23" ht="9.75">
      <c r="B9" s="44" t="s">
        <v>86</v>
      </c>
      <c r="C9" s="459">
        <v>79.959</v>
      </c>
      <c r="D9" s="459">
        <f>C9/$C$11*100</f>
        <v>3.666496851386257</v>
      </c>
      <c r="E9" s="459">
        <v>74.602674</v>
      </c>
      <c r="F9" s="459">
        <f>+E9*100/E11</f>
        <v>3.4892267733839883</v>
      </c>
      <c r="G9" s="459">
        <v>73.242097</v>
      </c>
      <c r="H9" s="459">
        <f>+G9*100/G11</f>
        <v>3.2970729836920407</v>
      </c>
      <c r="I9" s="459">
        <v>66.759</v>
      </c>
      <c r="J9" s="459">
        <f>+I9*100/I11</f>
        <v>2.9779806348064954</v>
      </c>
      <c r="K9" s="600">
        <v>60.667654</v>
      </c>
      <c r="L9" s="600">
        <f>+K9*100/K11</f>
        <v>2.4264447057300687</v>
      </c>
      <c r="M9" s="600">
        <v>68.444</v>
      </c>
      <c r="N9" s="600">
        <f>+M9*100/M11</f>
        <v>2.7263931217966055</v>
      </c>
      <c r="O9" s="600">
        <v>68.837137</v>
      </c>
      <c r="P9" s="600">
        <f>+O9*100/O11</f>
        <v>2.7000117780557433</v>
      </c>
      <c r="Q9" s="600">
        <v>72.029377</v>
      </c>
      <c r="R9" s="600">
        <f>+Q9*100/Q11</f>
        <v>2.7398455606867995</v>
      </c>
      <c r="S9" s="600">
        <v>85.769462</v>
      </c>
      <c r="T9" s="600">
        <f>+S9*100/S11</f>
        <v>3.2057290517711348</v>
      </c>
      <c r="V9" s="776"/>
      <c r="W9" s="777"/>
    </row>
    <row r="10" spans="2:23" ht="9.75">
      <c r="B10" s="44" t="s">
        <v>87</v>
      </c>
      <c r="C10" s="459">
        <v>429.175</v>
      </c>
      <c r="D10" s="459">
        <f>C10/$C$11*100</f>
        <v>19.67969567145283</v>
      </c>
      <c r="E10" s="459">
        <v>429.44386</v>
      </c>
      <c r="F10" s="459">
        <f>+E10*100/E11</f>
        <v>20.085433049991817</v>
      </c>
      <c r="G10" s="459">
        <v>353.183711</v>
      </c>
      <c r="H10" s="459">
        <f>+G10*100/G11</f>
        <v>15.898950460391617</v>
      </c>
      <c r="I10" s="459">
        <v>209.721</v>
      </c>
      <c r="J10" s="459">
        <f>+I10*100/I11</f>
        <v>9.355219172130393</v>
      </c>
      <c r="K10" s="600">
        <v>144.997559</v>
      </c>
      <c r="L10" s="600">
        <f>+K10*100/K11</f>
        <v>5.79927747625338</v>
      </c>
      <c r="M10" s="600">
        <v>154.835</v>
      </c>
      <c r="N10" s="600">
        <f>+M10*100/M11</f>
        <v>6.167685684842753</v>
      </c>
      <c r="O10" s="600">
        <v>149.756827</v>
      </c>
      <c r="P10" s="600">
        <f>+O10*100/O11</f>
        <v>5.87393977097357</v>
      </c>
      <c r="Q10" s="600">
        <v>148.203268</v>
      </c>
      <c r="R10" s="600">
        <f>+Q10*100/Q11</f>
        <v>5.6373396914022464</v>
      </c>
      <c r="S10" s="600">
        <v>130.031283</v>
      </c>
      <c r="T10" s="600">
        <f>+S10*100/S11</f>
        <v>4.8600638482747405</v>
      </c>
      <c r="V10" s="776"/>
      <c r="W10" s="777"/>
    </row>
    <row r="11" spans="2:23" s="7" customFormat="1" ht="9.75">
      <c r="B11" s="8" t="s">
        <v>88</v>
      </c>
      <c r="C11" s="460">
        <f>SUM(C6:C10)</f>
        <v>2180.801</v>
      </c>
      <c r="D11" s="460">
        <f aca="true" t="shared" si="0" ref="D11:K11">SUM(D6:D10)</f>
        <v>100.00000000000001</v>
      </c>
      <c r="E11" s="460">
        <f t="shared" si="0"/>
        <v>2138.086139</v>
      </c>
      <c r="F11" s="460">
        <f t="shared" si="0"/>
        <v>100</v>
      </c>
      <c r="G11" s="460">
        <f>SUM(G6:G10)</f>
        <v>2221.427835</v>
      </c>
      <c r="H11" s="460">
        <f t="shared" si="0"/>
        <v>100</v>
      </c>
      <c r="I11" s="460">
        <f t="shared" si="0"/>
        <v>2241.754</v>
      </c>
      <c r="J11" s="460">
        <f t="shared" si="0"/>
        <v>100.00000000000001</v>
      </c>
      <c r="K11" s="460">
        <f t="shared" si="0"/>
        <v>2500.2693799999997</v>
      </c>
      <c r="L11" s="601">
        <f aca="true" t="shared" si="1" ref="L11:R11">SUM(L6:L10)</f>
        <v>100</v>
      </c>
      <c r="M11" s="601">
        <f t="shared" si="1"/>
        <v>2510.4230000000002</v>
      </c>
      <c r="N11" s="601">
        <f t="shared" si="1"/>
        <v>100</v>
      </c>
      <c r="O11" s="601">
        <f t="shared" si="1"/>
        <v>2549.5124709999996</v>
      </c>
      <c r="P11" s="601">
        <f t="shared" si="1"/>
        <v>99.99999999999999</v>
      </c>
      <c r="Q11" s="601">
        <f t="shared" si="1"/>
        <v>2628.95756</v>
      </c>
      <c r="R11" s="601">
        <f t="shared" si="1"/>
        <v>100.00000000000001</v>
      </c>
      <c r="S11" s="601">
        <f>SUM(S6:S10)</f>
        <v>2675.5056529999997</v>
      </c>
      <c r="T11" s="601">
        <f>SUM(T6:T10)</f>
        <v>100</v>
      </c>
      <c r="V11" s="776"/>
      <c r="W11" s="777"/>
    </row>
    <row r="12" spans="2:23" s="25" customFormat="1" ht="40.5">
      <c r="B12" s="26" t="s">
        <v>89</v>
      </c>
      <c r="C12" s="461"/>
      <c r="D12" s="461">
        <f>SUM(D9:D10)</f>
        <v>23.346192522839086</v>
      </c>
      <c r="E12" s="461"/>
      <c r="F12" s="461">
        <f>SUM(F9:F10)</f>
        <v>23.574659823375804</v>
      </c>
      <c r="G12" s="461"/>
      <c r="H12" s="461">
        <f>SUM(H9:H10)</f>
        <v>19.196023444083657</v>
      </c>
      <c r="I12" s="461"/>
      <c r="J12" s="461">
        <f>SUM(J9:J10)</f>
        <v>12.33319980693689</v>
      </c>
      <c r="K12" s="602"/>
      <c r="L12" s="602">
        <f>SUM(L9:L10)</f>
        <v>8.225722181983448</v>
      </c>
      <c r="M12" s="602"/>
      <c r="N12" s="602">
        <f>SUM(N9:N10)</f>
        <v>8.894078806639358</v>
      </c>
      <c r="O12" s="602"/>
      <c r="P12" s="602">
        <f>SUM(P9:P10)</f>
        <v>8.573951549029314</v>
      </c>
      <c r="Q12" s="602"/>
      <c r="R12" s="602">
        <f>SUM(R9:R10)</f>
        <v>8.377185252089046</v>
      </c>
      <c r="S12" s="608"/>
      <c r="T12" s="602">
        <f>SUM(T9:T10)</f>
        <v>8.065792900045874</v>
      </c>
      <c r="V12" s="776"/>
      <c r="W12" s="777"/>
    </row>
    <row r="13" spans="1:23" ht="9.75">
      <c r="A13" s="808" t="s">
        <v>90</v>
      </c>
      <c r="B13" s="808"/>
      <c r="C13" s="459"/>
      <c r="D13" s="459"/>
      <c r="E13" s="459"/>
      <c r="F13" s="459"/>
      <c r="G13" s="459"/>
      <c r="H13" s="459"/>
      <c r="I13" s="459"/>
      <c r="J13" s="459"/>
      <c r="K13" s="600"/>
      <c r="L13" s="600"/>
      <c r="M13" s="600"/>
      <c r="N13" s="600"/>
      <c r="O13" s="600"/>
      <c r="P13" s="600"/>
      <c r="Q13" s="600"/>
      <c r="R13" s="600"/>
      <c r="S13" s="700"/>
      <c r="T13" s="700"/>
      <c r="V13" s="776"/>
      <c r="W13" s="777"/>
    </row>
    <row r="14" spans="2:23" ht="9.75">
      <c r="B14" s="44" t="s">
        <v>83</v>
      </c>
      <c r="C14" s="459">
        <v>316.511</v>
      </c>
      <c r="D14" s="459">
        <f>C14/$C$19*100</f>
        <v>52.578761576477426</v>
      </c>
      <c r="E14" s="459">
        <v>348.577834</v>
      </c>
      <c r="F14" s="459">
        <f>+E14*100/E19</f>
        <v>53.20475225638822</v>
      </c>
      <c r="G14" s="459">
        <v>374.93260100000003</v>
      </c>
      <c r="H14" s="459">
        <f>+G14*100/G19</f>
        <v>52.043050765652666</v>
      </c>
      <c r="I14" s="459">
        <v>433.004</v>
      </c>
      <c r="J14" s="459">
        <f>+I14*100/I19</f>
        <v>53.1222204637662</v>
      </c>
      <c r="K14" s="600">
        <v>505.61204</v>
      </c>
      <c r="L14" s="600">
        <f>+K14*100/K19</f>
        <v>54.93155685026577</v>
      </c>
      <c r="M14" s="600">
        <v>518.017</v>
      </c>
      <c r="N14" s="600">
        <f>+M14*100/M19</f>
        <v>54.91691703577116</v>
      </c>
      <c r="O14" s="600">
        <v>520.074377</v>
      </c>
      <c r="P14" s="600">
        <f>+O14*100/O19</f>
        <v>54.048174456457026</v>
      </c>
      <c r="Q14" s="600">
        <v>559.098541</v>
      </c>
      <c r="R14" s="600">
        <f>+Q14*100/Q19</f>
        <v>55.162245264852025</v>
      </c>
      <c r="S14" s="600">
        <v>561.307459</v>
      </c>
      <c r="T14" s="600">
        <f>+S14*100/S19</f>
        <v>52.83579592610024</v>
      </c>
      <c r="V14" s="776"/>
      <c r="W14" s="777"/>
    </row>
    <row r="15" spans="2:23" ht="9.75">
      <c r="B15" s="44" t="s">
        <v>84</v>
      </c>
      <c r="C15" s="459">
        <v>189.464</v>
      </c>
      <c r="D15" s="459">
        <f>C15/$C$19*100</f>
        <v>31.4737322978529</v>
      </c>
      <c r="E15" s="459">
        <v>210.9387</v>
      </c>
      <c r="F15" s="459">
        <f>+E15*100/E19</f>
        <v>32.196371025659076</v>
      </c>
      <c r="G15" s="459">
        <v>232.896585</v>
      </c>
      <c r="H15" s="459">
        <f>+G15*100/G19</f>
        <v>32.327540373855456</v>
      </c>
      <c r="I15" s="459">
        <v>258.64</v>
      </c>
      <c r="J15" s="459">
        <f>+I15*100/I19</f>
        <v>31.730725583940306</v>
      </c>
      <c r="K15" s="600">
        <v>308.005851</v>
      </c>
      <c r="L15" s="600">
        <f>+K15*100/K19</f>
        <v>33.462891655865214</v>
      </c>
      <c r="M15" s="600">
        <v>318.241</v>
      </c>
      <c r="N15" s="600">
        <f>+M15*100/M19</f>
        <v>33.73791708453747</v>
      </c>
      <c r="O15" s="600">
        <v>325.962524</v>
      </c>
      <c r="P15" s="600">
        <f>+O15*100/O19</f>
        <v>33.87530734554734</v>
      </c>
      <c r="Q15" s="600">
        <v>342.520668</v>
      </c>
      <c r="R15" s="600">
        <f>+Q15*100/Q19</f>
        <v>33.794059027059696</v>
      </c>
      <c r="S15" s="600">
        <v>365.138045</v>
      </c>
      <c r="T15" s="600">
        <f>+S15*100/S19</f>
        <v>34.37039526402446</v>
      </c>
      <c r="V15" s="776"/>
      <c r="W15" s="777"/>
    </row>
    <row r="16" spans="2:23" ht="9.75">
      <c r="B16" s="44" t="s">
        <v>85</v>
      </c>
      <c r="C16" s="459">
        <v>56.698</v>
      </c>
      <c r="D16" s="459">
        <f>C16/$C$19*100</f>
        <v>9.418663565762698</v>
      </c>
      <c r="E16" s="459">
        <v>51.118678</v>
      </c>
      <c r="F16" s="459">
        <f>+E16*100/E19</f>
        <v>7.802437026629991</v>
      </c>
      <c r="G16" s="459">
        <v>80.507352</v>
      </c>
      <c r="H16" s="459">
        <f>+G16*100/G19</f>
        <v>11.174937031267302</v>
      </c>
      <c r="I16" s="459">
        <v>90.881</v>
      </c>
      <c r="J16" s="459">
        <f>+I16*100/I19</f>
        <v>11.1495517777377</v>
      </c>
      <c r="K16" s="600">
        <v>71.785107</v>
      </c>
      <c r="L16" s="600">
        <f>+K16*100/K19</f>
        <v>7.79899878605128</v>
      </c>
      <c r="M16" s="600">
        <v>77.56</v>
      </c>
      <c r="N16" s="600">
        <f>+M16*100/M19</f>
        <v>8.222425297421534</v>
      </c>
      <c r="O16" s="600">
        <v>80.760433</v>
      </c>
      <c r="P16" s="600">
        <f>+O16*100/O19</f>
        <v>8.392941788714596</v>
      </c>
      <c r="Q16" s="600">
        <v>75.889874</v>
      </c>
      <c r="R16" s="600">
        <f>+Q16*100/Q19</f>
        <v>7.487509867615122</v>
      </c>
      <c r="S16" s="600">
        <v>93.128737</v>
      </c>
      <c r="T16" s="600">
        <f>+S16*100/S19</f>
        <v>8.766195538811575</v>
      </c>
      <c r="V16" s="776"/>
      <c r="W16" s="777"/>
    </row>
    <row r="17" spans="2:23" ht="9.75">
      <c r="B17" s="44" t="s">
        <v>86</v>
      </c>
      <c r="C17" s="459">
        <v>20.4</v>
      </c>
      <c r="D17" s="459">
        <f>C17/$C$19*100</f>
        <v>3.3888450517048043</v>
      </c>
      <c r="E17" s="459">
        <v>31.021576</v>
      </c>
      <c r="F17" s="459">
        <f>+E17*100/E19</f>
        <v>4.734940391197447</v>
      </c>
      <c r="G17" s="459">
        <v>18.888294000000002</v>
      </c>
      <c r="H17" s="459">
        <f>+G17*100/G19</f>
        <v>2.6218164035262768</v>
      </c>
      <c r="I17" s="459">
        <v>19.263</v>
      </c>
      <c r="J17" s="459">
        <f>+I17*100/I19</f>
        <v>2.363242216685131</v>
      </c>
      <c r="K17" s="600">
        <v>22.725795</v>
      </c>
      <c r="L17" s="600">
        <f>+K17*100/K19</f>
        <v>2.4690141872610187</v>
      </c>
      <c r="M17" s="600">
        <v>15.647</v>
      </c>
      <c r="N17" s="600">
        <f>+M17*100/M19</f>
        <v>1.6587969137281426</v>
      </c>
      <c r="O17" s="600">
        <v>18.522394</v>
      </c>
      <c r="P17" s="600">
        <f>+O17*100/O19</f>
        <v>1.9249200240127053</v>
      </c>
      <c r="Q17" s="600">
        <v>17.887123</v>
      </c>
      <c r="R17" s="600">
        <f>+Q17*100/Q19</f>
        <v>1.764794206480635</v>
      </c>
      <c r="S17" s="600">
        <v>25.824039</v>
      </c>
      <c r="T17" s="600">
        <f>+S17*100/S19</f>
        <v>2.43081333182792</v>
      </c>
      <c r="V17" s="776"/>
      <c r="W17" s="777"/>
    </row>
    <row r="18" spans="2:23" ht="9.75">
      <c r="B18" s="44" t="s">
        <v>87</v>
      </c>
      <c r="C18" s="459">
        <v>18.902</v>
      </c>
      <c r="D18" s="459">
        <f>C18/$C$19*100</f>
        <v>3.1399975082021676</v>
      </c>
      <c r="E18" s="459">
        <v>13.50618</v>
      </c>
      <c r="F18" s="459">
        <f>+E18*100/E19</f>
        <v>2.061499300125278</v>
      </c>
      <c r="G18" s="459">
        <v>13.202959</v>
      </c>
      <c r="H18" s="459">
        <f>+G18*100/G19</f>
        <v>1.8326554256983127</v>
      </c>
      <c r="I18" s="459">
        <v>13.321</v>
      </c>
      <c r="J18" s="459">
        <f>+I18*100/I19</f>
        <v>1.634259957870665</v>
      </c>
      <c r="K18" s="600">
        <v>12.31124</v>
      </c>
      <c r="L18" s="600">
        <f>+K18*100/K19</f>
        <v>1.3375385205567216</v>
      </c>
      <c r="M18" s="600">
        <v>13.809</v>
      </c>
      <c r="N18" s="600">
        <f>+M18*100/M19</f>
        <v>1.4639436685416962</v>
      </c>
      <c r="O18" s="600">
        <v>16.922535</v>
      </c>
      <c r="P18" s="600">
        <f>+O18*100/O19</f>
        <v>1.7586563852683323</v>
      </c>
      <c r="Q18" s="600">
        <v>18.156702</v>
      </c>
      <c r="R18" s="600">
        <f>+Q18*100/Q19</f>
        <v>1.7913916339925298</v>
      </c>
      <c r="S18" s="600">
        <v>16.963797</v>
      </c>
      <c r="T18" s="600">
        <f>+S18*100/S19</f>
        <v>1.5967999392357823</v>
      </c>
      <c r="V18" s="776"/>
      <c r="W18" s="777"/>
    </row>
    <row r="19" spans="2:23" ht="9.75">
      <c r="B19" s="8" t="s">
        <v>88</v>
      </c>
      <c r="C19" s="460">
        <f>SUM(C14:C18)</f>
        <v>601.975</v>
      </c>
      <c r="D19" s="460">
        <f aca="true" t="shared" si="2" ref="D19:K19">SUM(D14:D18)</f>
        <v>100</v>
      </c>
      <c r="E19" s="460">
        <f t="shared" si="2"/>
        <v>655.162968</v>
      </c>
      <c r="F19" s="460">
        <f t="shared" si="2"/>
        <v>100</v>
      </c>
      <c r="G19" s="460">
        <f>SUM(G14:G18)</f>
        <v>720.427791</v>
      </c>
      <c r="H19" s="460">
        <f t="shared" si="2"/>
        <v>100.00000000000001</v>
      </c>
      <c r="I19" s="460">
        <f t="shared" si="2"/>
        <v>815.109</v>
      </c>
      <c r="J19" s="460">
        <f t="shared" si="2"/>
        <v>100</v>
      </c>
      <c r="K19" s="460">
        <f t="shared" si="2"/>
        <v>920.440033</v>
      </c>
      <c r="L19" s="601">
        <f aca="true" t="shared" si="3" ref="L19:R19">SUM(L14:L18)</f>
        <v>100.00000000000001</v>
      </c>
      <c r="M19" s="601">
        <f t="shared" si="3"/>
        <v>943.274</v>
      </c>
      <c r="N19" s="601">
        <f t="shared" si="3"/>
        <v>100.00000000000001</v>
      </c>
      <c r="O19" s="601">
        <f t="shared" si="3"/>
        <v>962.242263</v>
      </c>
      <c r="P19" s="601">
        <f t="shared" si="3"/>
        <v>100.00000000000001</v>
      </c>
      <c r="Q19" s="601">
        <f t="shared" si="3"/>
        <v>1013.5529079999999</v>
      </c>
      <c r="R19" s="601">
        <f t="shared" si="3"/>
        <v>100</v>
      </c>
      <c r="S19" s="601">
        <f>SUM(S14:S18)</f>
        <v>1062.3620770000002</v>
      </c>
      <c r="T19" s="601">
        <f>SUM(T14:T18)</f>
        <v>99.99999999999997</v>
      </c>
      <c r="V19" s="776"/>
      <c r="W19" s="777"/>
    </row>
    <row r="20" spans="2:23" s="25" customFormat="1" ht="40.5">
      <c r="B20" s="26" t="s">
        <v>91</v>
      </c>
      <c r="C20" s="461"/>
      <c r="D20" s="461">
        <f>SUM(D17:D18)</f>
        <v>6.5288425599069715</v>
      </c>
      <c r="E20" s="461"/>
      <c r="F20" s="461">
        <f>SUM(F17:F18)</f>
        <v>6.796439691322725</v>
      </c>
      <c r="G20" s="461"/>
      <c r="H20" s="461">
        <f>SUM(H17:H18)</f>
        <v>4.454471829224589</v>
      </c>
      <c r="I20" s="461"/>
      <c r="J20" s="461">
        <f>SUM(J17:J18)</f>
        <v>3.9975021745557955</v>
      </c>
      <c r="K20" s="608"/>
      <c r="L20" s="602">
        <f>SUM(L17:L18)</f>
        <v>3.8065527078177404</v>
      </c>
      <c r="M20" s="608"/>
      <c r="N20" s="602">
        <f>SUM(N17:N18)</f>
        <v>3.122740582269839</v>
      </c>
      <c r="O20" s="602"/>
      <c r="P20" s="602">
        <f>SUM(P17:P18)</f>
        <v>3.683576409281038</v>
      </c>
      <c r="Q20" s="602"/>
      <c r="R20" s="602">
        <f>SUM(R17:R18)</f>
        <v>3.556185840473165</v>
      </c>
      <c r="S20" s="602"/>
      <c r="T20" s="602">
        <f>SUM(T17:T18)</f>
        <v>4.027613271063702</v>
      </c>
      <c r="V20" s="776"/>
      <c r="W20" s="777"/>
    </row>
    <row r="21" spans="1:23" ht="24" customHeight="1">
      <c r="A21" s="808" t="s">
        <v>398</v>
      </c>
      <c r="B21" s="808"/>
      <c r="C21" s="459"/>
      <c r="D21" s="459"/>
      <c r="E21" s="459"/>
      <c r="F21" s="459"/>
      <c r="G21" s="459"/>
      <c r="H21" s="459"/>
      <c r="I21" s="459"/>
      <c r="J21" s="459"/>
      <c r="K21" s="600"/>
      <c r="L21" s="600"/>
      <c r="M21" s="600"/>
      <c r="N21" s="600"/>
      <c r="O21" s="600"/>
      <c r="P21" s="600"/>
      <c r="Q21" s="600"/>
      <c r="R21" s="600"/>
      <c r="S21" s="700"/>
      <c r="T21" s="700"/>
      <c r="V21" s="776"/>
      <c r="W21" s="777"/>
    </row>
    <row r="22" spans="2:23" ht="9.75">
      <c r="B22" s="3" t="s">
        <v>83</v>
      </c>
      <c r="C22" s="459">
        <f>C6+C14</f>
        <v>1465.326</v>
      </c>
      <c r="D22" s="459">
        <f>C22/$C$27*100</f>
        <v>52.65698712364919</v>
      </c>
      <c r="E22" s="459">
        <f>E6+E14</f>
        <v>1412.407246</v>
      </c>
      <c r="F22" s="459">
        <f>+E22*100/E27</f>
        <v>50.56502989512994</v>
      </c>
      <c r="G22" s="459">
        <f>G6+G14</f>
        <v>1545.5833019999998</v>
      </c>
      <c r="H22" s="459">
        <f>+G22*100/G27</f>
        <v>52.53770063833852</v>
      </c>
      <c r="I22" s="600">
        <f>I6+I14</f>
        <v>1636.0860000000002</v>
      </c>
      <c r="J22" s="459">
        <f>+I22*100/I27</f>
        <v>53.52173126502563</v>
      </c>
      <c r="K22" s="459">
        <f>K6+K14</f>
        <v>1929.745042</v>
      </c>
      <c r="L22" s="600">
        <f>+K22*100/K27</f>
        <v>56.4135917148131</v>
      </c>
      <c r="M22" s="459">
        <f>M6+M14</f>
        <v>1949.393</v>
      </c>
      <c r="N22" s="600">
        <f>+M22*100/M27</f>
        <v>56.44366022844505</v>
      </c>
      <c r="O22" s="459">
        <f>O6+O14</f>
        <v>1951.2170259999998</v>
      </c>
      <c r="P22" s="600">
        <f>+O22*100/O27</f>
        <v>55.56245164586144</v>
      </c>
      <c r="Q22" s="600">
        <f>Q6+Q14</f>
        <v>2041.2550660000002</v>
      </c>
      <c r="R22" s="600">
        <f>+Q22*100/Q27</f>
        <v>56.03978585463877</v>
      </c>
      <c r="S22" s="600">
        <f>S6+S14</f>
        <v>2074.353805</v>
      </c>
      <c r="T22" s="600">
        <f>+S22*100/S27</f>
        <v>55.495644972969664</v>
      </c>
      <c r="V22" s="776"/>
      <c r="W22" s="777"/>
    </row>
    <row r="23" spans="2:23" ht="9.75">
      <c r="B23" s="3" t="s">
        <v>84</v>
      </c>
      <c r="C23" s="459">
        <f>C7+C15</f>
        <v>568.341</v>
      </c>
      <c r="D23" s="459">
        <f>C23/$C$27*100</f>
        <v>20.423526722955785</v>
      </c>
      <c r="E23" s="459">
        <f>E7+E15</f>
        <v>614.789769</v>
      </c>
      <c r="F23" s="459">
        <f>+E23*100/E27</f>
        <v>22.009843929039874</v>
      </c>
      <c r="G23" s="459">
        <f>G7+G15</f>
        <v>673.502356</v>
      </c>
      <c r="H23" s="459">
        <f>+G23*100/G27</f>
        <v>22.893793633093807</v>
      </c>
      <c r="I23" s="600">
        <f>I7+I15</f>
        <v>793.12</v>
      </c>
      <c r="J23" s="459">
        <f>+I23*100/I27</f>
        <v>25.945552679331723</v>
      </c>
      <c r="K23" s="459">
        <f>K7+K15</f>
        <v>939.009406</v>
      </c>
      <c r="L23" s="600">
        <f>+K23*100/K27</f>
        <v>27.450721257742803</v>
      </c>
      <c r="M23" s="459">
        <f>M7+M15</f>
        <v>929.899</v>
      </c>
      <c r="N23" s="600">
        <f>+M23*100/M27</f>
        <v>26.924741805665057</v>
      </c>
      <c r="O23" s="459">
        <f>O7+O15</f>
        <v>964.691771</v>
      </c>
      <c r="P23" s="600">
        <f>+O23*100/O27</f>
        <v>27.470362940215516</v>
      </c>
      <c r="Q23" s="600">
        <f>Q7+Q15</f>
        <v>986.952967</v>
      </c>
      <c r="R23" s="600">
        <f>+Q23*100/Q27</f>
        <v>27.095405096856403</v>
      </c>
      <c r="S23" s="600">
        <f>S7+S15</f>
        <v>1014.4718189999999</v>
      </c>
      <c r="T23" s="600">
        <f>+S23*100/S27</f>
        <v>27.140388378590373</v>
      </c>
      <c r="V23" s="776"/>
      <c r="W23" s="777"/>
    </row>
    <row r="24" spans="2:23" ht="9.75">
      <c r="B24" s="3" t="s">
        <v>85</v>
      </c>
      <c r="C24" s="459">
        <f>C8+C16</f>
        <v>200.673</v>
      </c>
      <c r="D24" s="459">
        <f>C24/$C$27*100</f>
        <v>7.211252360951799</v>
      </c>
      <c r="E24" s="459">
        <f>E8+E16</f>
        <v>217.477802</v>
      </c>
      <c r="F24" s="459">
        <f>+E24*100/E27</f>
        <v>7.785836266983546</v>
      </c>
      <c r="G24" s="459">
        <f>G8+G16</f>
        <v>264.252907</v>
      </c>
      <c r="H24" s="459">
        <f>+G24*100/G27</f>
        <v>8.982524657720914</v>
      </c>
      <c r="I24" s="600">
        <f>I8+I16</f>
        <v>318.59299999999996</v>
      </c>
      <c r="J24" s="459">
        <f>+I24*100/I27</f>
        <v>10.422220426626904</v>
      </c>
      <c r="K24" s="459">
        <f>K8+K16</f>
        <v>311.252717</v>
      </c>
      <c r="L24" s="600">
        <f>+K24*100/K27</f>
        <v>9.099069211115127</v>
      </c>
      <c r="M24" s="459">
        <f>M8+M16</f>
        <v>321.67</v>
      </c>
      <c r="N24" s="600">
        <f>+M24*100/M27</f>
        <v>9.313787515233676</v>
      </c>
      <c r="O24" s="459">
        <f>O8+O16</f>
        <v>341.807044</v>
      </c>
      <c r="P24" s="600">
        <f>+O24*100/O27</f>
        <v>9.733226545997162</v>
      </c>
      <c r="Q24" s="600">
        <f>Q8+Q16</f>
        <v>358.02596500000004</v>
      </c>
      <c r="R24" s="600">
        <f>+Q24*100/Q27</f>
        <v>9.829099137677485</v>
      </c>
      <c r="S24" s="600">
        <f>S8+S16</f>
        <v>390.453525</v>
      </c>
      <c r="T24" s="600">
        <f>+S24*100/S27</f>
        <v>10.445889293145212</v>
      </c>
      <c r="V24" s="776"/>
      <c r="W24" s="777"/>
    </row>
    <row r="25" spans="2:23" ht="9.75">
      <c r="B25" s="3" t="s">
        <v>86</v>
      </c>
      <c r="C25" s="459">
        <f>C9+C17</f>
        <v>100.35900000000001</v>
      </c>
      <c r="D25" s="459">
        <f>C25/$C$27*100</f>
        <v>3.6064347256121234</v>
      </c>
      <c r="E25" s="459">
        <f>E9+E17</f>
        <v>105.62424999999999</v>
      </c>
      <c r="F25" s="459">
        <f>+E25*100/E27</f>
        <v>3.78141175218856</v>
      </c>
      <c r="G25" s="459">
        <f>G9+G17</f>
        <v>92.130391</v>
      </c>
      <c r="H25" s="459">
        <f>+G25*100/G27</f>
        <v>3.131710141917073</v>
      </c>
      <c r="I25" s="600">
        <f>I9+I17</f>
        <v>86.022</v>
      </c>
      <c r="J25" s="459">
        <f>+I25*100/I27</f>
        <v>2.814061343279042</v>
      </c>
      <c r="K25" s="459">
        <f>K9+K17</f>
        <v>83.393449</v>
      </c>
      <c r="L25" s="600">
        <f>+K25*100/K27</f>
        <v>2.437899246368987</v>
      </c>
      <c r="M25" s="459">
        <f>M9+M17</f>
        <v>84.09100000000001</v>
      </c>
      <c r="N25" s="600">
        <f>+M25*100/M27</f>
        <v>2.4348111603305096</v>
      </c>
      <c r="O25" s="459">
        <f>O9+O17</f>
        <v>87.359531</v>
      </c>
      <c r="P25" s="600">
        <f>+O25*100/O27</f>
        <v>2.4876318996371003</v>
      </c>
      <c r="Q25" s="600">
        <f>Q9+Q17</f>
        <v>89.9165</v>
      </c>
      <c r="R25" s="600">
        <f>+Q25*100/Q27</f>
        <v>2.468530997781061</v>
      </c>
      <c r="S25" s="600">
        <f>S9+S17</f>
        <v>111.593501</v>
      </c>
      <c r="T25" s="600">
        <f>+S25*100/S27</f>
        <v>2.985485551143352</v>
      </c>
      <c r="V25" s="776"/>
      <c r="W25" s="777"/>
    </row>
    <row r="26" spans="2:23" ht="9.75">
      <c r="B26" s="3" t="s">
        <v>87</v>
      </c>
      <c r="C26" s="459">
        <f>C10+C18</f>
        <v>448.077</v>
      </c>
      <c r="D26" s="459">
        <f>C26/$C$27*100</f>
        <v>16.101799066831106</v>
      </c>
      <c r="E26" s="459">
        <f>E10+E18</f>
        <v>442.95003999999994</v>
      </c>
      <c r="F26" s="459">
        <f>+E26*100/E27</f>
        <v>15.857878156658083</v>
      </c>
      <c r="G26" s="459">
        <f>G10+G18</f>
        <v>366.38667000000004</v>
      </c>
      <c r="H26" s="459">
        <f>+G26*100/G27</f>
        <v>12.454270928929672</v>
      </c>
      <c r="I26" s="600">
        <f>I10+I18</f>
        <v>223.042</v>
      </c>
      <c r="J26" s="459">
        <f>+I26*100/I27</f>
        <v>7.296434285736718</v>
      </c>
      <c r="K26" s="459">
        <f>K10+K18</f>
        <v>157.308799</v>
      </c>
      <c r="L26" s="600">
        <f>+K26*100/K27</f>
        <v>4.5987185699599795</v>
      </c>
      <c r="M26" s="459">
        <f>M10+M18</f>
        <v>168.644</v>
      </c>
      <c r="N26" s="600">
        <f>+M26*100/M27</f>
        <v>4.8829992903257</v>
      </c>
      <c r="O26" s="459">
        <f>O10+O18</f>
        <v>166.679362</v>
      </c>
      <c r="P26" s="600">
        <f>+O26*100/O27</f>
        <v>4.746326968288782</v>
      </c>
      <c r="Q26" s="600">
        <f>Q10+Q18</f>
        <v>166.35997</v>
      </c>
      <c r="R26" s="600">
        <f>+Q26*100/Q27</f>
        <v>4.567178913046297</v>
      </c>
      <c r="S26" s="600">
        <f>S10+S18</f>
        <v>146.99508</v>
      </c>
      <c r="T26" s="600">
        <f>+S26*100/S27</f>
        <v>3.9325918041514005</v>
      </c>
      <c r="V26" s="776"/>
      <c r="W26" s="777"/>
    </row>
    <row r="27" spans="2:23" ht="9.75">
      <c r="B27" s="50" t="s">
        <v>88</v>
      </c>
      <c r="C27" s="460">
        <f aca="true" t="shared" si="4" ref="C27:H27">SUM(C22:C26)</f>
        <v>2782.776</v>
      </c>
      <c r="D27" s="460">
        <f t="shared" si="4"/>
        <v>100</v>
      </c>
      <c r="E27" s="460">
        <f t="shared" si="4"/>
        <v>2793.2491069999996</v>
      </c>
      <c r="F27" s="460">
        <f t="shared" si="4"/>
        <v>100.00000000000001</v>
      </c>
      <c r="G27" s="460">
        <f t="shared" si="4"/>
        <v>2941.855626</v>
      </c>
      <c r="H27" s="460">
        <f t="shared" si="4"/>
        <v>99.99999999999999</v>
      </c>
      <c r="I27" s="601">
        <f>SUM(I22:I26)</f>
        <v>3056.863</v>
      </c>
      <c r="J27" s="460">
        <f>SUM(J22:J26)</f>
        <v>100.00000000000001</v>
      </c>
      <c r="K27" s="460">
        <f>SUM(K22:K26)</f>
        <v>3420.709413</v>
      </c>
      <c r="L27" s="601">
        <f>SUM(L22:L26)</f>
        <v>100</v>
      </c>
      <c r="M27" s="601">
        <f aca="true" t="shared" si="5" ref="M27:R27">SUM(M22:M26)</f>
        <v>3453.697</v>
      </c>
      <c r="N27" s="601">
        <f t="shared" si="5"/>
        <v>99.99999999999999</v>
      </c>
      <c r="O27" s="601">
        <f t="shared" si="5"/>
        <v>3511.754734</v>
      </c>
      <c r="P27" s="601">
        <f t="shared" si="5"/>
        <v>100</v>
      </c>
      <c r="Q27" s="601">
        <f t="shared" si="5"/>
        <v>3642.5104679999995</v>
      </c>
      <c r="R27" s="601">
        <f t="shared" si="5"/>
        <v>100.00000000000001</v>
      </c>
      <c r="S27" s="601">
        <f>SUM(S22:S26)</f>
        <v>3737.86773</v>
      </c>
      <c r="T27" s="601">
        <f>SUM(T22:T26)</f>
        <v>100</v>
      </c>
      <c r="V27" s="776"/>
      <c r="W27" s="777"/>
    </row>
    <row r="28" spans="1:20" s="25" customFormat="1" ht="30.75" thickBot="1">
      <c r="A28" s="187"/>
      <c r="B28" s="193" t="s">
        <v>92</v>
      </c>
      <c r="C28" s="462"/>
      <c r="D28" s="463">
        <f>SUM(D25:D26)</f>
        <v>19.70823379244323</v>
      </c>
      <c r="E28" s="463"/>
      <c r="F28" s="463">
        <f>SUM(F25:F26)</f>
        <v>19.639289908846642</v>
      </c>
      <c r="G28" s="463"/>
      <c r="H28" s="463">
        <f>SUM(H25:H26)</f>
        <v>15.585981070846746</v>
      </c>
      <c r="I28" s="463"/>
      <c r="J28" s="463">
        <f>SUM(J25:J26)</f>
        <v>10.11049562901576</v>
      </c>
      <c r="K28" s="603"/>
      <c r="L28" s="603">
        <f>SUM(L25:L26)</f>
        <v>7.036617816328967</v>
      </c>
      <c r="M28" s="603"/>
      <c r="N28" s="603">
        <f>SUM(N25:N26)</f>
        <v>7.31781045065621</v>
      </c>
      <c r="O28" s="603"/>
      <c r="P28" s="603">
        <f>SUM(P25:P26)</f>
        <v>7.233958867925883</v>
      </c>
      <c r="Q28" s="603"/>
      <c r="R28" s="603">
        <f>SUM(R25:R26)</f>
        <v>7.035709910827359</v>
      </c>
      <c r="S28" s="603"/>
      <c r="T28" s="603">
        <f>SUM(T25:T26)</f>
        <v>6.918077355294752</v>
      </c>
    </row>
    <row r="30" ht="9.75">
      <c r="I30" s="464"/>
    </row>
    <row r="31" spans="9:12" ht="9.75">
      <c r="I31" s="464"/>
      <c r="K31" s="604"/>
      <c r="L31" s="604"/>
    </row>
    <row r="32" spans="7:12" ht="9.75">
      <c r="G32" s="60"/>
      <c r="H32" s="60"/>
      <c r="I32" s="60"/>
      <c r="J32" s="60"/>
      <c r="K32" s="5"/>
      <c r="L32" s="5"/>
    </row>
    <row r="33" spans="7:12" ht="9.75">
      <c r="G33" s="60"/>
      <c r="H33" s="60"/>
      <c r="I33" s="60"/>
      <c r="J33" s="60"/>
      <c r="K33" s="5"/>
      <c r="L33" s="5"/>
    </row>
    <row r="34" spans="7:17" ht="9.75">
      <c r="G34" s="60"/>
      <c r="H34" s="60"/>
      <c r="I34" s="60"/>
      <c r="J34" s="60"/>
      <c r="K34" s="5"/>
      <c r="L34" s="5"/>
      <c r="M34" s="464"/>
      <c r="O34" s="413"/>
      <c r="Q34" s="413"/>
    </row>
    <row r="35" spans="7:12" ht="9.75">
      <c r="G35" s="60"/>
      <c r="H35" s="60"/>
      <c r="I35" s="60"/>
      <c r="J35" s="60"/>
      <c r="K35" s="5"/>
      <c r="L35" s="5"/>
    </row>
    <row r="36" spans="7:12" ht="9.75">
      <c r="G36" s="60"/>
      <c r="H36" s="60"/>
      <c r="I36" s="60"/>
      <c r="J36" s="60"/>
      <c r="K36" s="5"/>
      <c r="L36" s="5"/>
    </row>
    <row r="37" spans="7:12" ht="9.75">
      <c r="G37" s="60"/>
      <c r="H37" s="60"/>
      <c r="I37" s="60"/>
      <c r="J37" s="60"/>
      <c r="K37" s="5"/>
      <c r="L37" s="5"/>
    </row>
    <row r="40" spans="7:12" ht="9.75">
      <c r="G40" s="689"/>
      <c r="H40" s="689"/>
      <c r="I40" s="689"/>
      <c r="J40" s="689"/>
      <c r="K40" s="689"/>
      <c r="L40" s="689"/>
    </row>
    <row r="41" spans="7:12" ht="9.75">
      <c r="G41" s="689"/>
      <c r="H41" s="689"/>
      <c r="I41" s="689"/>
      <c r="J41" s="689"/>
      <c r="K41" s="689"/>
      <c r="L41" s="689"/>
    </row>
    <row r="42" spans="7:12" ht="9.75">
      <c r="G42" s="689"/>
      <c r="H42" s="689"/>
      <c r="I42" s="689"/>
      <c r="J42" s="689"/>
      <c r="K42" s="689"/>
      <c r="L42" s="689"/>
    </row>
    <row r="43" spans="7:12" ht="9.75">
      <c r="G43" s="689"/>
      <c r="H43" s="689"/>
      <c r="I43" s="689"/>
      <c r="J43" s="689"/>
      <c r="K43" s="689"/>
      <c r="L43" s="689"/>
    </row>
    <row r="44" spans="7:12" ht="9.75">
      <c r="G44" s="689"/>
      <c r="H44" s="689"/>
      <c r="I44" s="689"/>
      <c r="J44" s="689"/>
      <c r="K44" s="689"/>
      <c r="L44" s="689"/>
    </row>
    <row r="45" spans="7:12" ht="9.75">
      <c r="G45" s="689"/>
      <c r="H45" s="689"/>
      <c r="I45" s="689"/>
      <c r="J45" s="689"/>
      <c r="K45" s="689"/>
      <c r="L45" s="689"/>
    </row>
    <row r="46" spans="7:20" ht="9.75">
      <c r="G46" s="689"/>
      <c r="H46" s="689"/>
      <c r="I46" s="689"/>
      <c r="J46" s="689"/>
      <c r="K46" s="689"/>
      <c r="L46" s="689"/>
      <c r="O46" s="31"/>
      <c r="P46" s="31"/>
      <c r="Q46" s="31"/>
      <c r="R46" s="31"/>
      <c r="S46" s="19"/>
      <c r="T46" s="19"/>
    </row>
    <row r="47" spans="7:20" ht="9.75">
      <c r="G47" s="689"/>
      <c r="H47" s="689"/>
      <c r="I47" s="689"/>
      <c r="J47" s="689"/>
      <c r="K47" s="689"/>
      <c r="L47" s="689"/>
      <c r="O47" s="31"/>
      <c r="P47" s="31"/>
      <c r="Q47" s="31"/>
      <c r="R47" s="31"/>
      <c r="S47" s="19"/>
      <c r="T47" s="19"/>
    </row>
    <row r="49" spans="15:20" ht="9.75">
      <c r="O49" s="31"/>
      <c r="P49" s="31"/>
      <c r="Q49" s="31"/>
      <c r="R49" s="31"/>
      <c r="S49" s="31"/>
      <c r="T49" s="31"/>
    </row>
    <row r="50" spans="15:20" ht="9.75">
      <c r="O50" s="604"/>
      <c r="P50" s="604"/>
      <c r="Q50" s="604"/>
      <c r="R50" s="604"/>
      <c r="S50" s="604"/>
      <c r="T50" s="604"/>
    </row>
    <row r="52" spans="7:12" ht="9.75">
      <c r="G52" s="18"/>
      <c r="H52" s="18"/>
      <c r="I52" s="18"/>
      <c r="J52" s="18"/>
      <c r="K52" s="31"/>
      <c r="L52" s="31"/>
    </row>
    <row r="53" spans="7:12" ht="9.75">
      <c r="G53" s="18"/>
      <c r="H53" s="18"/>
      <c r="I53" s="18"/>
      <c r="J53" s="18"/>
      <c r="K53" s="31"/>
      <c r="L53" s="31"/>
    </row>
    <row r="54" spans="7:12" ht="9.75">
      <c r="G54" s="18"/>
      <c r="H54" s="18"/>
      <c r="I54" s="18"/>
      <c r="J54" s="18"/>
      <c r="K54" s="31"/>
      <c r="L54" s="31"/>
    </row>
    <row r="55" spans="7:12" ht="9.75">
      <c r="G55" s="18"/>
      <c r="H55" s="18"/>
      <c r="I55" s="18"/>
      <c r="J55" s="18"/>
      <c r="K55" s="31"/>
      <c r="L55" s="31"/>
    </row>
    <row r="56" spans="7:12" ht="9.75">
      <c r="G56" s="18"/>
      <c r="H56" s="18"/>
      <c r="I56" s="18"/>
      <c r="J56" s="18"/>
      <c r="K56" s="31"/>
      <c r="L56" s="31"/>
    </row>
    <row r="57" spans="7:12" ht="9.75">
      <c r="G57" s="18"/>
      <c r="H57" s="18"/>
      <c r="I57" s="18"/>
      <c r="J57" s="18"/>
      <c r="K57" s="31"/>
      <c r="L57" s="31"/>
    </row>
    <row r="59" spans="7:12" ht="9.75">
      <c r="G59" s="18"/>
      <c r="H59" s="18"/>
      <c r="I59" s="18"/>
      <c r="J59" s="18"/>
      <c r="K59" s="18"/>
      <c r="L59" s="18"/>
    </row>
    <row r="60" spans="7:12" ht="9.75">
      <c r="G60" s="18"/>
      <c r="H60" s="18"/>
      <c r="I60" s="18"/>
      <c r="J60" s="18"/>
      <c r="K60" s="18"/>
      <c r="L60" s="18"/>
    </row>
    <row r="61" spans="7:12" ht="9.75">
      <c r="G61" s="18"/>
      <c r="H61" s="18"/>
      <c r="I61" s="18"/>
      <c r="J61" s="18"/>
      <c r="K61" s="18"/>
      <c r="L61" s="18"/>
    </row>
    <row r="62" spans="7:12" ht="9.75">
      <c r="G62" s="18"/>
      <c r="H62" s="18"/>
      <c r="I62" s="18"/>
      <c r="J62" s="18"/>
      <c r="K62" s="18"/>
      <c r="L62" s="18"/>
    </row>
    <row r="63" spans="7:12" ht="9.75">
      <c r="G63" s="18"/>
      <c r="H63" s="18"/>
      <c r="I63" s="18"/>
      <c r="J63" s="18"/>
      <c r="K63" s="18"/>
      <c r="L63" s="18"/>
    </row>
    <row r="64" spans="7:12" ht="9.75">
      <c r="G64" s="18"/>
      <c r="H64" s="18"/>
      <c r="I64" s="18"/>
      <c r="J64" s="18"/>
      <c r="K64" s="18"/>
      <c r="L64" s="18"/>
    </row>
    <row r="65" spans="7:12" ht="9.75">
      <c r="G65" s="18"/>
      <c r="H65" s="18"/>
      <c r="I65" s="18"/>
      <c r="J65" s="18"/>
      <c r="K65" s="18"/>
      <c r="L65" s="18"/>
    </row>
  </sheetData>
  <sheetProtection/>
  <mergeCells count="12">
    <mergeCell ref="S3:T3"/>
    <mergeCell ref="Q3:R3"/>
    <mergeCell ref="O3:P3"/>
    <mergeCell ref="M3:N3"/>
    <mergeCell ref="A4:B4"/>
    <mergeCell ref="K3:L3"/>
    <mergeCell ref="A21:B21"/>
    <mergeCell ref="C3:D3"/>
    <mergeCell ref="I3:J3"/>
    <mergeCell ref="G3:H3"/>
    <mergeCell ref="E3:F3"/>
    <mergeCell ref="A13:B13"/>
  </mergeCells>
  <printOptions/>
  <pageMargins left="0.7086614173228347" right="0.7086614173228347" top="0.7480314960629921" bottom="0.7480314960629921" header="0.31496062992125984" footer="0.31496062992125984"/>
  <pageSetup fitToHeight="0" fitToWidth="1" orientation="landscape" scale="58" r:id="rId1"/>
  <ignoredErrors>
    <ignoredError sqref="C22:D22 C28 C27 C23:C26 F22:F26 D23:D26 H22:H26 G22:G26 I22:I26 M22:M26 K22:K26 J22:J26 L22:L26 P22:P26 R22:R26 T22:T26 Q22:Q26 N22:N26 S22:S26" formula="1"/>
    <ignoredError sqref="F12:F13 F28 F20:F21 G28" formulaRange="1"/>
  </ignoredErrors>
</worksheet>
</file>

<file path=xl/worksheets/sheet28.xml><?xml version="1.0" encoding="utf-8"?>
<worksheet xmlns="http://schemas.openxmlformats.org/spreadsheetml/2006/main" xmlns:r="http://schemas.openxmlformats.org/officeDocument/2006/relationships">
  <sheetPr>
    <tabColor rgb="FF92D050"/>
  </sheetPr>
  <dimension ref="A1:T34"/>
  <sheetViews>
    <sheetView zoomScalePageLayoutView="0" workbookViewId="0" topLeftCell="A1">
      <selection activeCell="A1" sqref="A1"/>
    </sheetView>
  </sheetViews>
  <sheetFormatPr defaultColWidth="9.140625" defaultRowHeight="15"/>
  <cols>
    <col min="1" max="2" width="11.00390625" style="5" customWidth="1"/>
    <col min="3" max="8" width="8.28125" style="23" customWidth="1"/>
    <col min="9" max="10" width="9.140625" style="23" customWidth="1"/>
    <col min="11" max="12" width="9.140625" style="40" customWidth="1"/>
    <col min="13" max="16384" width="9.140625" style="5" customWidth="1"/>
  </cols>
  <sheetData>
    <row r="1" spans="1:12" s="76" customFormat="1" ht="12">
      <c r="A1" s="75" t="s">
        <v>360</v>
      </c>
      <c r="C1" s="162"/>
      <c r="D1" s="162"/>
      <c r="E1" s="162"/>
      <c r="F1" s="162"/>
      <c r="G1" s="162"/>
      <c r="H1" s="162"/>
      <c r="I1" s="162"/>
      <c r="J1" s="162"/>
      <c r="K1" s="258"/>
      <c r="L1" s="258"/>
    </row>
    <row r="2" spans="1:10" ht="10.5" thickBot="1">
      <c r="A2" s="69"/>
      <c r="B2" s="66"/>
      <c r="C2" s="233"/>
      <c r="D2" s="233"/>
      <c r="E2" s="233"/>
      <c r="F2" s="233"/>
      <c r="G2" s="233"/>
      <c r="H2" s="233"/>
      <c r="I2" s="233"/>
      <c r="J2" s="233"/>
    </row>
    <row r="3" spans="1:20" ht="10.5" customHeight="1" thickBot="1">
      <c r="A3" s="14"/>
      <c r="B3" s="14"/>
      <c r="C3" s="797" t="s">
        <v>679</v>
      </c>
      <c r="D3" s="797"/>
      <c r="E3" s="797" t="s">
        <v>680</v>
      </c>
      <c r="F3" s="797"/>
      <c r="G3" s="797" t="s">
        <v>681</v>
      </c>
      <c r="H3" s="797"/>
      <c r="I3" s="797" t="s">
        <v>682</v>
      </c>
      <c r="J3" s="797"/>
      <c r="K3" s="797" t="s">
        <v>671</v>
      </c>
      <c r="L3" s="797"/>
      <c r="M3" s="797" t="s">
        <v>678</v>
      </c>
      <c r="N3" s="797"/>
      <c r="O3" s="797" t="s">
        <v>672</v>
      </c>
      <c r="P3" s="797"/>
      <c r="Q3" s="797" t="s">
        <v>673</v>
      </c>
      <c r="R3" s="797"/>
      <c r="S3" s="783" t="s">
        <v>887</v>
      </c>
      <c r="T3" s="783"/>
    </row>
    <row r="4" spans="1:20" ht="10.5" thickBot="1">
      <c r="A4" s="811" t="s">
        <v>201</v>
      </c>
      <c r="B4" s="811"/>
      <c r="C4" s="378" t="s">
        <v>882</v>
      </c>
      <c r="D4" s="74" t="s">
        <v>82</v>
      </c>
      <c r="E4" s="378" t="s">
        <v>882</v>
      </c>
      <c r="F4" s="74" t="s">
        <v>82</v>
      </c>
      <c r="G4" s="378" t="s">
        <v>882</v>
      </c>
      <c r="H4" s="74" t="s">
        <v>82</v>
      </c>
      <c r="I4" s="378" t="s">
        <v>882</v>
      </c>
      <c r="J4" s="74" t="s">
        <v>82</v>
      </c>
      <c r="K4" s="378" t="s">
        <v>882</v>
      </c>
      <c r="L4" s="466" t="s">
        <v>82</v>
      </c>
      <c r="M4" s="378" t="s">
        <v>882</v>
      </c>
      <c r="N4" s="466" t="s">
        <v>82</v>
      </c>
      <c r="O4" s="378" t="s">
        <v>882</v>
      </c>
      <c r="P4" s="466" t="s">
        <v>82</v>
      </c>
      <c r="Q4" s="378" t="s">
        <v>882</v>
      </c>
      <c r="R4" s="466" t="s">
        <v>82</v>
      </c>
      <c r="S4" s="404" t="s">
        <v>882</v>
      </c>
      <c r="T4" s="466" t="s">
        <v>82</v>
      </c>
    </row>
    <row r="5" spans="1:20" ht="9.75">
      <c r="A5" s="44"/>
      <c r="B5" s="44"/>
      <c r="C5" s="458"/>
      <c r="D5" s="458"/>
      <c r="M5" s="40"/>
      <c r="N5" s="40"/>
      <c r="O5" s="40"/>
      <c r="P5" s="40"/>
      <c r="Q5" s="40"/>
      <c r="R5" s="40"/>
      <c r="S5" s="40"/>
      <c r="T5" s="40"/>
    </row>
    <row r="6" spans="2:20" ht="9.75">
      <c r="B6" s="44" t="s">
        <v>202</v>
      </c>
      <c r="C6" s="459">
        <f>'А12'!C6</f>
        <v>1148.815</v>
      </c>
      <c r="D6" s="459">
        <f>'А12'!D6</f>
        <v>52.67858002632978</v>
      </c>
      <c r="E6" s="459">
        <f>'А12'!E6</f>
        <v>1063.829412</v>
      </c>
      <c r="F6" s="459">
        <f>'А12'!F6</f>
        <v>49.756153065823696</v>
      </c>
      <c r="G6" s="459">
        <f>'А12'!G6</f>
        <v>1170.6507009999998</v>
      </c>
      <c r="H6" s="459">
        <f>'А12'!H6</f>
        <v>52.6981197658397</v>
      </c>
      <c r="I6" s="459">
        <f>'А12'!I6</f>
        <v>1203.082</v>
      </c>
      <c r="J6" s="459">
        <f>'А12'!J6</f>
        <v>53.6669946836272</v>
      </c>
      <c r="K6" s="481">
        <f>'А12'!K6</f>
        <v>1424.133002</v>
      </c>
      <c r="L6" s="481">
        <f>'А12'!L6</f>
        <v>56.95918261415496</v>
      </c>
      <c r="M6" s="481">
        <f>'А12'!M6</f>
        <v>1431.376</v>
      </c>
      <c r="N6" s="481">
        <f>'А12'!N6</f>
        <v>57.01732337538335</v>
      </c>
      <c r="O6" s="481">
        <f>'А12'!O6</f>
        <v>1431.142649</v>
      </c>
      <c r="P6" s="481">
        <f>'А12'!P6</f>
        <v>56.13397327053122</v>
      </c>
      <c r="Q6" s="481">
        <f>'А12'!Q6</f>
        <v>1482.156525</v>
      </c>
      <c r="R6" s="481">
        <f>'А12'!R6</f>
        <v>56.37810771658102</v>
      </c>
      <c r="S6" s="481">
        <f>'А12'!S6</f>
        <v>1513.046346</v>
      </c>
      <c r="T6" s="481">
        <f>'А12'!T6</f>
        <v>56.55179028694806</v>
      </c>
    </row>
    <row r="7" spans="2:20" ht="9.75">
      <c r="B7" s="44" t="s">
        <v>203</v>
      </c>
      <c r="C7" s="459">
        <f>'А12'!C7</f>
        <v>378.877</v>
      </c>
      <c r="D7" s="459">
        <f>'А12'!D7</f>
        <v>17.373295408430206</v>
      </c>
      <c r="E7" s="459">
        <f>'А12'!E7</f>
        <v>403.851069</v>
      </c>
      <c r="F7" s="459">
        <f>'А12'!F7</f>
        <v>18.888437730992653</v>
      </c>
      <c r="G7" s="459">
        <f>'А12'!G7</f>
        <v>440.605771</v>
      </c>
      <c r="H7" s="459">
        <f>'А12'!H7</f>
        <v>19.834349964377754</v>
      </c>
      <c r="I7" s="459">
        <f>'А12'!I7</f>
        <v>534.48</v>
      </c>
      <c r="J7" s="459">
        <f>'А12'!J7</f>
        <v>23.842045112889284</v>
      </c>
      <c r="K7" s="481">
        <f>'А12'!K7</f>
        <v>631.003555</v>
      </c>
      <c r="L7" s="481">
        <f>'А12'!L7</f>
        <v>25.2374228172166</v>
      </c>
      <c r="M7" s="481">
        <f>'А12'!M7</f>
        <v>611.658</v>
      </c>
      <c r="N7" s="481">
        <f>'А12'!N7</f>
        <v>24.364738532111918</v>
      </c>
      <c r="O7" s="481">
        <f>'А12'!O7</f>
        <v>638.729247</v>
      </c>
      <c r="P7" s="481">
        <f>'А12'!P7</f>
        <v>25.052995592897418</v>
      </c>
      <c r="Q7" s="481">
        <f>'А12'!Q7</f>
        <v>644.432299</v>
      </c>
      <c r="R7" s="481">
        <f>'А12'!R7</f>
        <v>24.512845273926747</v>
      </c>
      <c r="S7" s="481">
        <f>'А12'!S7</f>
        <v>649.333774</v>
      </c>
      <c r="T7" s="481">
        <f>'А12'!T7</f>
        <v>24.26957211889696</v>
      </c>
    </row>
    <row r="8" spans="2:20" ht="9.75">
      <c r="B8" s="44" t="s">
        <v>204</v>
      </c>
      <c r="C8" s="459">
        <f>'А12'!C8</f>
        <v>143.975</v>
      </c>
      <c r="D8" s="459">
        <f>'А12'!D8</f>
        <v>6.601932042400935</v>
      </c>
      <c r="E8" s="459">
        <f>'А12'!E8</f>
        <v>166.359124</v>
      </c>
      <c r="F8" s="459">
        <f>'А12'!F8</f>
        <v>7.780749379807846</v>
      </c>
      <c r="G8" s="459">
        <f>'А12'!G8</f>
        <v>183.745555</v>
      </c>
      <c r="H8" s="459">
        <f>'А12'!H8</f>
        <v>8.271506825698886</v>
      </c>
      <c r="I8" s="459">
        <f>'А12'!I8</f>
        <v>227.712</v>
      </c>
      <c r="J8" s="459">
        <f>'А12'!J8</f>
        <v>10.157760396546632</v>
      </c>
      <c r="K8" s="481">
        <f>'А12'!K8</f>
        <v>239.46761</v>
      </c>
      <c r="L8" s="481">
        <f>'А12'!L8</f>
        <v>9.577672386644997</v>
      </c>
      <c r="M8" s="481">
        <f>'А12'!M8</f>
        <v>244.11</v>
      </c>
      <c r="N8" s="481">
        <f>'А12'!N8</f>
        <v>9.72385928586537</v>
      </c>
      <c r="O8" s="481">
        <f>'А12'!O8</f>
        <v>261.046611</v>
      </c>
      <c r="P8" s="481">
        <f>'А12'!P8</f>
        <v>10.239079587542054</v>
      </c>
      <c r="Q8" s="481">
        <f>'А12'!Q8</f>
        <v>282.136091</v>
      </c>
      <c r="R8" s="481">
        <f>'А12'!R8</f>
        <v>10.731861757403191</v>
      </c>
      <c r="S8" s="481">
        <f>'А12'!S8</f>
        <v>297.324788</v>
      </c>
      <c r="T8" s="481">
        <f>'А12'!T8</f>
        <v>11.11284469410912</v>
      </c>
    </row>
    <row r="9" spans="2:20" ht="9.75">
      <c r="B9" s="44" t="s">
        <v>205</v>
      </c>
      <c r="C9" s="459">
        <f>'А12'!C9</f>
        <v>79.959</v>
      </c>
      <c r="D9" s="459">
        <f>'А12'!D9</f>
        <v>3.666496851386257</v>
      </c>
      <c r="E9" s="459">
        <f>'А12'!E9</f>
        <v>74.602674</v>
      </c>
      <c r="F9" s="459">
        <f>'А12'!F9</f>
        <v>3.4892267733839883</v>
      </c>
      <c r="G9" s="459">
        <f>'А12'!G9</f>
        <v>73.242097</v>
      </c>
      <c r="H9" s="459">
        <f>'А12'!H9</f>
        <v>3.2970729836920407</v>
      </c>
      <c r="I9" s="459">
        <f>'А12'!I9</f>
        <v>66.759</v>
      </c>
      <c r="J9" s="459">
        <f>'А12'!J9</f>
        <v>2.9779806348064954</v>
      </c>
      <c r="K9" s="481">
        <f>'А12'!K9</f>
        <v>60.667654</v>
      </c>
      <c r="L9" s="481">
        <f>'А12'!L9</f>
        <v>2.4264447057300687</v>
      </c>
      <c r="M9" s="481">
        <f>'А12'!M9</f>
        <v>68.444</v>
      </c>
      <c r="N9" s="481">
        <f>'А12'!N9</f>
        <v>2.7263931217966055</v>
      </c>
      <c r="O9" s="481">
        <f>'А12'!O9</f>
        <v>68.837137</v>
      </c>
      <c r="P9" s="481">
        <f>'А12'!P9</f>
        <v>2.7000117780557433</v>
      </c>
      <c r="Q9" s="481">
        <f>'А12'!Q9</f>
        <v>72.029377</v>
      </c>
      <c r="R9" s="481">
        <f>'А12'!R9</f>
        <v>2.7398455606867995</v>
      </c>
      <c r="S9" s="481">
        <f>'А12'!S9</f>
        <v>85.769462</v>
      </c>
      <c r="T9" s="481">
        <f>'А12'!T9</f>
        <v>3.2057290517711348</v>
      </c>
    </row>
    <row r="10" spans="2:20" ht="9.75">
      <c r="B10" s="44" t="s">
        <v>206</v>
      </c>
      <c r="C10" s="459">
        <f>'А12'!C10</f>
        <v>429.175</v>
      </c>
      <c r="D10" s="459">
        <f>'А12'!D10</f>
        <v>19.67969567145283</v>
      </c>
      <c r="E10" s="459">
        <f>'А12'!E10</f>
        <v>429.44386</v>
      </c>
      <c r="F10" s="459">
        <f>'А12'!F10</f>
        <v>20.085433049991817</v>
      </c>
      <c r="G10" s="459">
        <f>'А12'!G10</f>
        <v>353.183711</v>
      </c>
      <c r="H10" s="459">
        <f>'А12'!H10</f>
        <v>15.898950460391617</v>
      </c>
      <c r="I10" s="459">
        <f>'А12'!I10</f>
        <v>209.721</v>
      </c>
      <c r="J10" s="459">
        <f>'А12'!J10</f>
        <v>9.355219172130393</v>
      </c>
      <c r="K10" s="481">
        <f>'А12'!K10</f>
        <v>144.997559</v>
      </c>
      <c r="L10" s="481">
        <f>'А12'!L10</f>
        <v>5.79927747625338</v>
      </c>
      <c r="M10" s="481">
        <f>'А12'!M10</f>
        <v>154.835</v>
      </c>
      <c r="N10" s="481">
        <f>'А12'!N10</f>
        <v>6.167685684842753</v>
      </c>
      <c r="O10" s="481">
        <f>'А12'!O10</f>
        <v>149.756827</v>
      </c>
      <c r="P10" s="481">
        <f>'А12'!P10</f>
        <v>5.87393977097357</v>
      </c>
      <c r="Q10" s="481">
        <f>'А12'!Q10</f>
        <v>148.203268</v>
      </c>
      <c r="R10" s="481">
        <f>'А12'!R10</f>
        <v>5.6373396914022464</v>
      </c>
      <c r="S10" s="481">
        <f>'А12'!S10</f>
        <v>130.031283</v>
      </c>
      <c r="T10" s="481">
        <f>'А12'!T10</f>
        <v>4.8600638482747405</v>
      </c>
    </row>
    <row r="11" spans="2:20" s="7" customFormat="1" ht="9.75">
      <c r="B11" s="8" t="s">
        <v>207</v>
      </c>
      <c r="C11" s="460">
        <f>'А12'!C11</f>
        <v>2180.801</v>
      </c>
      <c r="D11" s="460">
        <f>'А12'!D11</f>
        <v>100.00000000000001</v>
      </c>
      <c r="E11" s="460">
        <f>'А12'!E11</f>
        <v>2138.086139</v>
      </c>
      <c r="F11" s="460">
        <f>'А12'!F11</f>
        <v>100</v>
      </c>
      <c r="G11" s="460">
        <f>'А12'!G11</f>
        <v>2221.427835</v>
      </c>
      <c r="H11" s="460">
        <f>'А12'!H11</f>
        <v>100</v>
      </c>
      <c r="I11" s="460">
        <f>'А12'!I11</f>
        <v>2241.754</v>
      </c>
      <c r="J11" s="460">
        <f>'А12'!J11</f>
        <v>100.00000000000001</v>
      </c>
      <c r="K11" s="482">
        <f>'А12'!K11</f>
        <v>2500.2693799999997</v>
      </c>
      <c r="L11" s="482">
        <f>'А12'!L11</f>
        <v>100</v>
      </c>
      <c r="M11" s="482">
        <f>'А12'!M11</f>
        <v>2510.4230000000002</v>
      </c>
      <c r="N11" s="482">
        <f>'А12'!N11</f>
        <v>100</v>
      </c>
      <c r="O11" s="482">
        <f>'А12'!O11</f>
        <v>2549.5124709999996</v>
      </c>
      <c r="P11" s="482">
        <f>'А12'!P11</f>
        <v>99.99999999999999</v>
      </c>
      <c r="Q11" s="482">
        <f>'А12'!Q11</f>
        <v>2628.95756</v>
      </c>
      <c r="R11" s="482">
        <f>'А12'!R11</f>
        <v>100.00000000000001</v>
      </c>
      <c r="S11" s="482">
        <f>'А12'!S11</f>
        <v>2675.5056529999997</v>
      </c>
      <c r="T11" s="482">
        <f>'А12'!T11</f>
        <v>100</v>
      </c>
    </row>
    <row r="12" spans="2:20" s="25" customFormat="1" ht="20.25">
      <c r="B12" s="26" t="s">
        <v>267</v>
      </c>
      <c r="C12" s="461"/>
      <c r="D12" s="461">
        <f>+'А12'!D12</f>
        <v>23.346192522839086</v>
      </c>
      <c r="E12" s="461"/>
      <c r="F12" s="461">
        <f>+'А12'!F12</f>
        <v>23.574659823375804</v>
      </c>
      <c r="G12" s="461"/>
      <c r="H12" s="461">
        <f>+'А12'!H12</f>
        <v>19.196023444083657</v>
      </c>
      <c r="I12" s="461"/>
      <c r="J12" s="461">
        <f>+'А12'!J12</f>
        <v>12.33319980693689</v>
      </c>
      <c r="K12" s="483"/>
      <c r="L12" s="483">
        <f>+'А12'!L12</f>
        <v>8.225722181983448</v>
      </c>
      <c r="M12" s="483"/>
      <c r="N12" s="483">
        <f>+'А12'!N12</f>
        <v>8.894078806639358</v>
      </c>
      <c r="O12" s="483"/>
      <c r="P12" s="483">
        <f>+'А12'!P12</f>
        <v>8.573951549029314</v>
      </c>
      <c r="Q12" s="483"/>
      <c r="R12" s="483">
        <f>+'А12'!R12</f>
        <v>8.377185252089046</v>
      </c>
      <c r="S12" s="483"/>
      <c r="T12" s="483">
        <f>+'А12'!T12</f>
        <v>8.065792900045874</v>
      </c>
    </row>
    <row r="13" spans="1:20" ht="9.75">
      <c r="A13" s="808" t="s">
        <v>208</v>
      </c>
      <c r="B13" s="808"/>
      <c r="C13" s="459"/>
      <c r="D13" s="459"/>
      <c r="E13" s="459"/>
      <c r="F13" s="459"/>
      <c r="G13" s="459"/>
      <c r="H13" s="459"/>
      <c r="I13" s="459"/>
      <c r="J13" s="459"/>
      <c r="K13" s="481"/>
      <c r="L13" s="481"/>
      <c r="M13" s="481"/>
      <c r="N13" s="481"/>
      <c r="O13" s="481"/>
      <c r="P13" s="481"/>
      <c r="Q13" s="481"/>
      <c r="R13" s="481"/>
      <c r="S13" s="481"/>
      <c r="T13" s="481"/>
    </row>
    <row r="14" spans="2:20" ht="9.75">
      <c r="B14" s="44" t="s">
        <v>202</v>
      </c>
      <c r="C14" s="459">
        <f>'А12'!C14</f>
        <v>316.511</v>
      </c>
      <c r="D14" s="459">
        <f>'А12'!D14</f>
        <v>52.578761576477426</v>
      </c>
      <c r="E14" s="459">
        <f>'А12'!E14</f>
        <v>348.577834</v>
      </c>
      <c r="F14" s="459">
        <f>'А12'!F14</f>
        <v>53.20475225638822</v>
      </c>
      <c r="G14" s="459">
        <f>'А12'!G14</f>
        <v>374.93260100000003</v>
      </c>
      <c r="H14" s="459">
        <f>'А12'!H14</f>
        <v>52.043050765652666</v>
      </c>
      <c r="I14" s="459">
        <f>'А12'!I14</f>
        <v>433.004</v>
      </c>
      <c r="J14" s="459">
        <f>'А12'!J14</f>
        <v>53.1222204637662</v>
      </c>
      <c r="K14" s="481">
        <f>'А12'!K14</f>
        <v>505.61204</v>
      </c>
      <c r="L14" s="481">
        <f>'А12'!L14</f>
        <v>54.93155685026577</v>
      </c>
      <c r="M14" s="481">
        <f>'А12'!M14</f>
        <v>518.017</v>
      </c>
      <c r="N14" s="481">
        <f>'А12'!N14</f>
        <v>54.91691703577116</v>
      </c>
      <c r="O14" s="481">
        <f>'А12'!O14</f>
        <v>520.074377</v>
      </c>
      <c r="P14" s="481">
        <f>'А12'!P14</f>
        <v>54.048174456457026</v>
      </c>
      <c r="Q14" s="481">
        <f>'А12'!Q14</f>
        <v>559.098541</v>
      </c>
      <c r="R14" s="481">
        <f>'А12'!R14</f>
        <v>55.162245264852025</v>
      </c>
      <c r="S14" s="481">
        <f>'А12'!S14</f>
        <v>561.307459</v>
      </c>
      <c r="T14" s="481">
        <f>'А12'!T14</f>
        <v>52.83579592610024</v>
      </c>
    </row>
    <row r="15" spans="2:20" ht="9.75">
      <c r="B15" s="44" t="s">
        <v>203</v>
      </c>
      <c r="C15" s="459">
        <f>'А12'!C15</f>
        <v>189.464</v>
      </c>
      <c r="D15" s="459">
        <f>'А12'!D15</f>
        <v>31.4737322978529</v>
      </c>
      <c r="E15" s="459">
        <f>'А12'!E15</f>
        <v>210.9387</v>
      </c>
      <c r="F15" s="459">
        <f>'А12'!F15</f>
        <v>32.196371025659076</v>
      </c>
      <c r="G15" s="459">
        <f>'А12'!G15</f>
        <v>232.896585</v>
      </c>
      <c r="H15" s="459">
        <f>'А12'!H15</f>
        <v>32.327540373855456</v>
      </c>
      <c r="I15" s="459">
        <f>'А12'!I15</f>
        <v>258.64</v>
      </c>
      <c r="J15" s="459">
        <f>'А12'!J15</f>
        <v>31.730725583940306</v>
      </c>
      <c r="K15" s="481">
        <f>'А12'!K15</f>
        <v>308.005851</v>
      </c>
      <c r="L15" s="481">
        <f>'А12'!L15</f>
        <v>33.462891655865214</v>
      </c>
      <c r="M15" s="481">
        <f>'А12'!M15</f>
        <v>318.241</v>
      </c>
      <c r="N15" s="481">
        <f>'А12'!N15</f>
        <v>33.73791708453747</v>
      </c>
      <c r="O15" s="481">
        <f>'А12'!O15</f>
        <v>325.962524</v>
      </c>
      <c r="P15" s="481">
        <f>'А12'!P15</f>
        <v>33.87530734554734</v>
      </c>
      <c r="Q15" s="481">
        <f>'А12'!Q15</f>
        <v>342.520668</v>
      </c>
      <c r="R15" s="481">
        <f>'А12'!R15</f>
        <v>33.794059027059696</v>
      </c>
      <c r="S15" s="481">
        <f>'А12'!S15</f>
        <v>365.138045</v>
      </c>
      <c r="T15" s="481">
        <f>'А12'!T15</f>
        <v>34.37039526402446</v>
      </c>
    </row>
    <row r="16" spans="2:20" ht="9.75">
      <c r="B16" s="44" t="s">
        <v>204</v>
      </c>
      <c r="C16" s="459">
        <f>'А12'!C16</f>
        <v>56.698</v>
      </c>
      <c r="D16" s="459">
        <f>'А12'!D16</f>
        <v>9.418663565762698</v>
      </c>
      <c r="E16" s="459">
        <f>'А12'!E16</f>
        <v>51.118678</v>
      </c>
      <c r="F16" s="459">
        <f>'А12'!F16</f>
        <v>7.802437026629991</v>
      </c>
      <c r="G16" s="459">
        <f>'А12'!G16</f>
        <v>80.507352</v>
      </c>
      <c r="H16" s="459">
        <f>'А12'!H16</f>
        <v>11.174937031267302</v>
      </c>
      <c r="I16" s="459">
        <f>'А12'!I16</f>
        <v>90.881</v>
      </c>
      <c r="J16" s="459">
        <f>'А12'!J16</f>
        <v>11.1495517777377</v>
      </c>
      <c r="K16" s="481">
        <f>'А12'!K16</f>
        <v>71.785107</v>
      </c>
      <c r="L16" s="481">
        <f>'А12'!L16</f>
        <v>7.79899878605128</v>
      </c>
      <c r="M16" s="481">
        <f>'А12'!M16</f>
        <v>77.56</v>
      </c>
      <c r="N16" s="481">
        <f>'А12'!N16</f>
        <v>8.222425297421534</v>
      </c>
      <c r="O16" s="481">
        <f>'А12'!O16</f>
        <v>80.760433</v>
      </c>
      <c r="P16" s="481">
        <f>'А12'!P16</f>
        <v>8.392941788714596</v>
      </c>
      <c r="Q16" s="481">
        <f>'А12'!Q16</f>
        <v>75.889874</v>
      </c>
      <c r="R16" s="481">
        <f>'А12'!R16</f>
        <v>7.487509867615122</v>
      </c>
      <c r="S16" s="481">
        <f>'А12'!S16</f>
        <v>93.128737</v>
      </c>
      <c r="T16" s="481">
        <f>'А12'!T16</f>
        <v>8.766195538811575</v>
      </c>
    </row>
    <row r="17" spans="2:20" ht="9.75">
      <c r="B17" s="44" t="s">
        <v>205</v>
      </c>
      <c r="C17" s="459">
        <f>'А12'!C17</f>
        <v>20.4</v>
      </c>
      <c r="D17" s="459">
        <f>'А12'!D17</f>
        <v>3.3888450517048043</v>
      </c>
      <c r="E17" s="459">
        <f>'А12'!E17</f>
        <v>31.021576</v>
      </c>
      <c r="F17" s="459">
        <f>'А12'!F17</f>
        <v>4.734940391197447</v>
      </c>
      <c r="G17" s="459">
        <f>'А12'!G17</f>
        <v>18.888294000000002</v>
      </c>
      <c r="H17" s="459">
        <f>'А12'!H17</f>
        <v>2.6218164035262768</v>
      </c>
      <c r="I17" s="459">
        <f>'А12'!I17</f>
        <v>19.263</v>
      </c>
      <c r="J17" s="459">
        <f>'А12'!J17</f>
        <v>2.363242216685131</v>
      </c>
      <c r="K17" s="481">
        <f>'А12'!K17</f>
        <v>22.725795</v>
      </c>
      <c r="L17" s="481">
        <f>'А12'!L17</f>
        <v>2.4690141872610187</v>
      </c>
      <c r="M17" s="481">
        <f>'А12'!M17</f>
        <v>15.647</v>
      </c>
      <c r="N17" s="481">
        <f>'А12'!N17</f>
        <v>1.6587969137281426</v>
      </c>
      <c r="O17" s="481">
        <f>'А12'!O17</f>
        <v>18.522394</v>
      </c>
      <c r="P17" s="481">
        <f>'А12'!P17</f>
        <v>1.9249200240127053</v>
      </c>
      <c r="Q17" s="481">
        <f>'А12'!Q17</f>
        <v>17.887123</v>
      </c>
      <c r="R17" s="481">
        <f>'А12'!R17</f>
        <v>1.764794206480635</v>
      </c>
      <c r="S17" s="481">
        <f>'А12'!S17</f>
        <v>25.824039</v>
      </c>
      <c r="T17" s="481">
        <f>'А12'!T17</f>
        <v>2.43081333182792</v>
      </c>
    </row>
    <row r="18" spans="2:20" ht="9.75">
      <c r="B18" s="44" t="s">
        <v>206</v>
      </c>
      <c r="C18" s="459">
        <f>'А12'!C18</f>
        <v>18.902</v>
      </c>
      <c r="D18" s="459">
        <f>'А12'!D18</f>
        <v>3.1399975082021676</v>
      </c>
      <c r="E18" s="459">
        <f>'А12'!E18</f>
        <v>13.50618</v>
      </c>
      <c r="F18" s="459">
        <f>'А12'!F18</f>
        <v>2.061499300125278</v>
      </c>
      <c r="G18" s="459">
        <f>'А12'!G18</f>
        <v>13.202959</v>
      </c>
      <c r="H18" s="459">
        <f>'А12'!H18</f>
        <v>1.8326554256983127</v>
      </c>
      <c r="I18" s="459">
        <f>'А12'!I18</f>
        <v>13.321</v>
      </c>
      <c r="J18" s="459">
        <f>'А12'!J18</f>
        <v>1.634259957870665</v>
      </c>
      <c r="K18" s="481">
        <f>'А12'!K18</f>
        <v>12.31124</v>
      </c>
      <c r="L18" s="481">
        <f>'А12'!L18</f>
        <v>1.3375385205567216</v>
      </c>
      <c r="M18" s="481">
        <f>'А12'!M18</f>
        <v>13.809</v>
      </c>
      <c r="N18" s="481">
        <f>'А12'!N18</f>
        <v>1.4639436685416962</v>
      </c>
      <c r="O18" s="481">
        <f>'А12'!O18</f>
        <v>16.922535</v>
      </c>
      <c r="P18" s="481">
        <f>'А12'!P18</f>
        <v>1.7586563852683323</v>
      </c>
      <c r="Q18" s="481">
        <f>'А12'!Q18</f>
        <v>18.156702</v>
      </c>
      <c r="R18" s="481">
        <f>'А12'!R18</f>
        <v>1.7913916339925298</v>
      </c>
      <c r="S18" s="481">
        <f>'А12'!S18</f>
        <v>16.963797</v>
      </c>
      <c r="T18" s="481">
        <f>'А12'!T18</f>
        <v>1.5967999392357823</v>
      </c>
    </row>
    <row r="19" spans="2:20" ht="9.75">
      <c r="B19" s="8" t="s">
        <v>207</v>
      </c>
      <c r="C19" s="460">
        <f>'А12'!C19</f>
        <v>601.975</v>
      </c>
      <c r="D19" s="460">
        <f>'А12'!D19</f>
        <v>100</v>
      </c>
      <c r="E19" s="460">
        <f>'А12'!E19</f>
        <v>655.162968</v>
      </c>
      <c r="F19" s="460">
        <f>'А12'!F19</f>
        <v>100</v>
      </c>
      <c r="G19" s="460">
        <f>'А12'!G19</f>
        <v>720.427791</v>
      </c>
      <c r="H19" s="460">
        <f>'А12'!H19</f>
        <v>100.00000000000001</v>
      </c>
      <c r="I19" s="460">
        <f>'А12'!I19</f>
        <v>815.109</v>
      </c>
      <c r="J19" s="460">
        <f>'А12'!J19</f>
        <v>100</v>
      </c>
      <c r="K19" s="482">
        <f>'А12'!K19</f>
        <v>920.440033</v>
      </c>
      <c r="L19" s="482">
        <f>'А12'!L19</f>
        <v>100.00000000000001</v>
      </c>
      <c r="M19" s="482">
        <f>'А12'!M19</f>
        <v>943.274</v>
      </c>
      <c r="N19" s="482">
        <f>'А12'!N19</f>
        <v>100.00000000000001</v>
      </c>
      <c r="O19" s="482">
        <f>'А12'!O19</f>
        <v>962.242263</v>
      </c>
      <c r="P19" s="482">
        <f>'А12'!P19</f>
        <v>100.00000000000001</v>
      </c>
      <c r="Q19" s="482">
        <f>'А12'!Q19</f>
        <v>1013.5529079999999</v>
      </c>
      <c r="R19" s="482">
        <f>'А12'!R19</f>
        <v>100</v>
      </c>
      <c r="S19" s="482">
        <f>'А12'!S19</f>
        <v>1062.3620770000002</v>
      </c>
      <c r="T19" s="482">
        <f>'А12'!T19</f>
        <v>99.99999999999997</v>
      </c>
    </row>
    <row r="20" spans="2:20" s="25" customFormat="1" ht="20.25">
      <c r="B20" s="26" t="s">
        <v>267</v>
      </c>
      <c r="C20" s="461"/>
      <c r="D20" s="461">
        <f>+'А12'!D20</f>
        <v>6.5288425599069715</v>
      </c>
      <c r="E20" s="461"/>
      <c r="F20" s="461">
        <f>+'А12'!F20</f>
        <v>6.796439691322725</v>
      </c>
      <c r="G20" s="461"/>
      <c r="H20" s="461">
        <f>+'А12'!H20</f>
        <v>4.454471829224589</v>
      </c>
      <c r="I20" s="461"/>
      <c r="J20" s="461">
        <f>+'А12'!J20</f>
        <v>3.9975021745557955</v>
      </c>
      <c r="K20" s="483"/>
      <c r="L20" s="483">
        <f>+'А12'!L20</f>
        <v>3.8065527078177404</v>
      </c>
      <c r="M20" s="483"/>
      <c r="N20" s="483">
        <f>+'А12'!N20</f>
        <v>3.122740582269839</v>
      </c>
      <c r="O20" s="483"/>
      <c r="P20" s="483">
        <f>+'А12'!P20</f>
        <v>3.683576409281038</v>
      </c>
      <c r="Q20" s="483"/>
      <c r="R20" s="483">
        <f>+'А12'!R20</f>
        <v>3.556185840473165</v>
      </c>
      <c r="S20" s="483"/>
      <c r="T20" s="483">
        <f>+'А12'!T20</f>
        <v>4.027613271063702</v>
      </c>
    </row>
    <row r="21" spans="1:20" ht="24" customHeight="1">
      <c r="A21" s="808" t="s">
        <v>209</v>
      </c>
      <c r="B21" s="808"/>
      <c r="C21" s="459"/>
      <c r="D21" s="459"/>
      <c r="E21" s="459"/>
      <c r="F21" s="459"/>
      <c r="G21" s="459"/>
      <c r="H21" s="459"/>
      <c r="I21" s="459"/>
      <c r="J21" s="459"/>
      <c r="K21" s="481"/>
      <c r="L21" s="481"/>
      <c r="M21" s="481"/>
      <c r="N21" s="481"/>
      <c r="O21" s="481"/>
      <c r="P21" s="481"/>
      <c r="Q21" s="481"/>
      <c r="R21" s="481"/>
      <c r="S21" s="481"/>
      <c r="T21" s="481"/>
    </row>
    <row r="22" spans="2:20" ht="9.75">
      <c r="B22" s="3" t="s">
        <v>202</v>
      </c>
      <c r="C22" s="459">
        <f>'А12'!C22</f>
        <v>1465.326</v>
      </c>
      <c r="D22" s="459">
        <f>'А12'!D22</f>
        <v>52.65698712364919</v>
      </c>
      <c r="E22" s="459">
        <f>'А12'!E22</f>
        <v>1412.407246</v>
      </c>
      <c r="F22" s="459">
        <f>'А12'!F22</f>
        <v>50.56502989512994</v>
      </c>
      <c r="G22" s="459">
        <f>'А12'!G22</f>
        <v>1545.5833019999998</v>
      </c>
      <c r="H22" s="459">
        <f>'А12'!H22</f>
        <v>52.53770063833852</v>
      </c>
      <c r="I22" s="459">
        <f>'А12'!I22</f>
        <v>1636.0860000000002</v>
      </c>
      <c r="J22" s="459">
        <f>'А12'!J22</f>
        <v>53.52173126502563</v>
      </c>
      <c r="K22" s="481">
        <f>'А12'!K22</f>
        <v>1929.745042</v>
      </c>
      <c r="L22" s="481">
        <f>'А12'!L22</f>
        <v>56.4135917148131</v>
      </c>
      <c r="M22" s="481">
        <f>'А12'!M22</f>
        <v>1949.393</v>
      </c>
      <c r="N22" s="481">
        <f>'А12'!N22</f>
        <v>56.44366022844505</v>
      </c>
      <c r="O22" s="481">
        <f>'А12'!O22</f>
        <v>1951.2170259999998</v>
      </c>
      <c r="P22" s="481">
        <f>'А12'!P22</f>
        <v>55.56245164586144</v>
      </c>
      <c r="Q22" s="481">
        <f>'А12'!Q22</f>
        <v>2041.2550660000002</v>
      </c>
      <c r="R22" s="481">
        <f>'А12'!R22</f>
        <v>56.03978585463877</v>
      </c>
      <c r="S22" s="481">
        <f>'А12'!S22</f>
        <v>2074.353805</v>
      </c>
      <c r="T22" s="481">
        <f>'А12'!T22</f>
        <v>55.495644972969664</v>
      </c>
    </row>
    <row r="23" spans="2:20" ht="9.75">
      <c r="B23" s="3" t="s">
        <v>203</v>
      </c>
      <c r="C23" s="459">
        <f>'А12'!C23</f>
        <v>568.341</v>
      </c>
      <c r="D23" s="459">
        <f>'А12'!D23</f>
        <v>20.423526722955785</v>
      </c>
      <c r="E23" s="459">
        <f>'А12'!E23</f>
        <v>614.789769</v>
      </c>
      <c r="F23" s="459">
        <f>'А12'!F23</f>
        <v>22.009843929039874</v>
      </c>
      <c r="G23" s="459">
        <f>'А12'!G23</f>
        <v>673.502356</v>
      </c>
      <c r="H23" s="459">
        <f>'А12'!H23</f>
        <v>22.893793633093807</v>
      </c>
      <c r="I23" s="459">
        <f>'А12'!I23</f>
        <v>793.12</v>
      </c>
      <c r="J23" s="459">
        <f>'А12'!J23</f>
        <v>25.945552679331723</v>
      </c>
      <c r="K23" s="481">
        <f>'А12'!K23</f>
        <v>939.009406</v>
      </c>
      <c r="L23" s="481">
        <f>'А12'!L23</f>
        <v>27.450721257742803</v>
      </c>
      <c r="M23" s="481">
        <f>'А12'!M23</f>
        <v>929.899</v>
      </c>
      <c r="N23" s="481">
        <f>'А12'!N23</f>
        <v>26.924741805665057</v>
      </c>
      <c r="O23" s="481">
        <f>'А12'!O23</f>
        <v>964.691771</v>
      </c>
      <c r="P23" s="481">
        <f>'А12'!P23</f>
        <v>27.470362940215516</v>
      </c>
      <c r="Q23" s="481">
        <f>'А12'!Q23</f>
        <v>986.952967</v>
      </c>
      <c r="R23" s="481">
        <f>'А12'!R23</f>
        <v>27.095405096856403</v>
      </c>
      <c r="S23" s="481">
        <f>'А12'!S23</f>
        <v>1014.4718189999999</v>
      </c>
      <c r="T23" s="481">
        <f>'А12'!T23</f>
        <v>27.140388378590373</v>
      </c>
    </row>
    <row r="24" spans="2:20" ht="9.75">
      <c r="B24" s="3" t="s">
        <v>204</v>
      </c>
      <c r="C24" s="459">
        <f>'А12'!C24</f>
        <v>200.673</v>
      </c>
      <c r="D24" s="459">
        <f>'А12'!D24</f>
        <v>7.211252360951799</v>
      </c>
      <c r="E24" s="459">
        <f>'А12'!E24</f>
        <v>217.477802</v>
      </c>
      <c r="F24" s="459">
        <f>'А12'!F24</f>
        <v>7.785836266983546</v>
      </c>
      <c r="G24" s="459">
        <f>'А12'!G24</f>
        <v>264.252907</v>
      </c>
      <c r="H24" s="459">
        <f>'А12'!H24</f>
        <v>8.982524657720914</v>
      </c>
      <c r="I24" s="459">
        <f>'А12'!I24</f>
        <v>318.59299999999996</v>
      </c>
      <c r="J24" s="459">
        <f>'А12'!J24</f>
        <v>10.422220426626904</v>
      </c>
      <c r="K24" s="481">
        <f>'А12'!K24</f>
        <v>311.252717</v>
      </c>
      <c r="L24" s="481">
        <f>'А12'!L24</f>
        <v>9.099069211115127</v>
      </c>
      <c r="M24" s="481">
        <f>'А12'!M24</f>
        <v>321.67</v>
      </c>
      <c r="N24" s="481">
        <f>'А12'!N24</f>
        <v>9.313787515233676</v>
      </c>
      <c r="O24" s="481">
        <f>'А12'!O24</f>
        <v>341.807044</v>
      </c>
      <c r="P24" s="481">
        <f>'А12'!P24</f>
        <v>9.733226545997162</v>
      </c>
      <c r="Q24" s="481">
        <f>'А12'!Q24</f>
        <v>358.02596500000004</v>
      </c>
      <c r="R24" s="481">
        <f>'А12'!R24</f>
        <v>9.829099137677485</v>
      </c>
      <c r="S24" s="481">
        <f>'А12'!S24</f>
        <v>390.453525</v>
      </c>
      <c r="T24" s="481">
        <f>'А12'!T24</f>
        <v>10.445889293145212</v>
      </c>
    </row>
    <row r="25" spans="2:20" ht="9.75">
      <c r="B25" s="3" t="s">
        <v>205</v>
      </c>
      <c r="C25" s="459">
        <f>'А12'!C25</f>
        <v>100.35900000000001</v>
      </c>
      <c r="D25" s="459">
        <f>'А12'!D25</f>
        <v>3.6064347256121234</v>
      </c>
      <c r="E25" s="459">
        <f>'А12'!E25</f>
        <v>105.62424999999999</v>
      </c>
      <c r="F25" s="459">
        <f>'А12'!F25</f>
        <v>3.78141175218856</v>
      </c>
      <c r="G25" s="459">
        <f>'А12'!G25</f>
        <v>92.130391</v>
      </c>
      <c r="H25" s="459">
        <f>'А12'!H25</f>
        <v>3.131710141917073</v>
      </c>
      <c r="I25" s="459">
        <f>'А12'!I25</f>
        <v>86.022</v>
      </c>
      <c r="J25" s="459">
        <f>'А12'!J25</f>
        <v>2.814061343279042</v>
      </c>
      <c r="K25" s="481">
        <f>'А12'!K25</f>
        <v>83.393449</v>
      </c>
      <c r="L25" s="481">
        <f>'А12'!L25</f>
        <v>2.437899246368987</v>
      </c>
      <c r="M25" s="481">
        <f>'А12'!M25</f>
        <v>84.09100000000001</v>
      </c>
      <c r="N25" s="481">
        <f>'А12'!N25</f>
        <v>2.4348111603305096</v>
      </c>
      <c r="O25" s="481">
        <f>'А12'!O25</f>
        <v>87.359531</v>
      </c>
      <c r="P25" s="481">
        <f>'А12'!P25</f>
        <v>2.4876318996371003</v>
      </c>
      <c r="Q25" s="481">
        <f>'А12'!Q25</f>
        <v>89.9165</v>
      </c>
      <c r="R25" s="481">
        <f>'А12'!R25</f>
        <v>2.468530997781061</v>
      </c>
      <c r="S25" s="481">
        <f>'А12'!S25</f>
        <v>111.593501</v>
      </c>
      <c r="T25" s="481">
        <f>'А12'!T25</f>
        <v>2.985485551143352</v>
      </c>
    </row>
    <row r="26" spans="2:20" ht="9.75">
      <c r="B26" s="3" t="s">
        <v>206</v>
      </c>
      <c r="C26" s="459">
        <f>'А12'!C26</f>
        <v>448.077</v>
      </c>
      <c r="D26" s="459">
        <f>'А12'!D26</f>
        <v>16.101799066831106</v>
      </c>
      <c r="E26" s="459">
        <f>'А12'!E26</f>
        <v>442.95003999999994</v>
      </c>
      <c r="F26" s="459">
        <f>'А12'!F26</f>
        <v>15.857878156658083</v>
      </c>
      <c r="G26" s="459">
        <f>'А12'!G26</f>
        <v>366.38667000000004</v>
      </c>
      <c r="H26" s="459">
        <f>'А12'!H26</f>
        <v>12.454270928929672</v>
      </c>
      <c r="I26" s="459">
        <f>'А12'!I26</f>
        <v>223.042</v>
      </c>
      <c r="J26" s="459">
        <f>'А12'!J26</f>
        <v>7.296434285736718</v>
      </c>
      <c r="K26" s="481">
        <f>'А12'!K26</f>
        <v>157.308799</v>
      </c>
      <c r="L26" s="481">
        <f>'А12'!L26</f>
        <v>4.5987185699599795</v>
      </c>
      <c r="M26" s="481">
        <f>'А12'!M26</f>
        <v>168.644</v>
      </c>
      <c r="N26" s="481">
        <f>'А12'!N26</f>
        <v>4.8829992903257</v>
      </c>
      <c r="O26" s="481">
        <f>'А12'!O26</f>
        <v>166.679362</v>
      </c>
      <c r="P26" s="481">
        <f>'А12'!P26</f>
        <v>4.746326968288782</v>
      </c>
      <c r="Q26" s="481">
        <f>'А12'!Q26</f>
        <v>166.35997</v>
      </c>
      <c r="R26" s="481">
        <f>'А12'!R26</f>
        <v>4.567178913046297</v>
      </c>
      <c r="S26" s="481">
        <f>'А12'!S26</f>
        <v>146.99508</v>
      </c>
      <c r="T26" s="481">
        <f>'А12'!T26</f>
        <v>3.9325918041514005</v>
      </c>
    </row>
    <row r="27" spans="2:20" ht="9.75">
      <c r="B27" s="50" t="s">
        <v>207</v>
      </c>
      <c r="C27" s="460">
        <f>'А12'!C27</f>
        <v>2782.776</v>
      </c>
      <c r="D27" s="460">
        <f>'А12'!D27</f>
        <v>100</v>
      </c>
      <c r="E27" s="460">
        <f>'А12'!E27</f>
        <v>2793.2491069999996</v>
      </c>
      <c r="F27" s="460">
        <f>'А12'!F27</f>
        <v>100.00000000000001</v>
      </c>
      <c r="G27" s="460">
        <f>'А12'!G27</f>
        <v>2941.855626</v>
      </c>
      <c r="H27" s="460">
        <f>'А12'!H27</f>
        <v>99.99999999999999</v>
      </c>
      <c r="I27" s="460">
        <f>'А12'!I27</f>
        <v>3056.863</v>
      </c>
      <c r="J27" s="460">
        <f>'А12'!J27</f>
        <v>100.00000000000001</v>
      </c>
      <c r="K27" s="482">
        <f>'А12'!K27</f>
        <v>3420.709413</v>
      </c>
      <c r="L27" s="482">
        <f>'А12'!L27</f>
        <v>100</v>
      </c>
      <c r="M27" s="482">
        <f>'А12'!M27</f>
        <v>3453.697</v>
      </c>
      <c r="N27" s="482">
        <f>'А12'!N27</f>
        <v>99.99999999999999</v>
      </c>
      <c r="O27" s="482">
        <f>'А12'!O27</f>
        <v>3511.754734</v>
      </c>
      <c r="P27" s="482">
        <f>'А12'!P27</f>
        <v>100</v>
      </c>
      <c r="Q27" s="482">
        <f>'А12'!Q27</f>
        <v>3642.5104679999995</v>
      </c>
      <c r="R27" s="482">
        <f>'А12'!R27</f>
        <v>100.00000000000001</v>
      </c>
      <c r="S27" s="482">
        <f>'А12'!S27</f>
        <v>3737.86773</v>
      </c>
      <c r="T27" s="482">
        <f>'А12'!T27</f>
        <v>100</v>
      </c>
    </row>
    <row r="28" spans="1:20" s="25" customFormat="1" ht="21" thickBot="1">
      <c r="A28" s="187"/>
      <c r="B28" s="193" t="s">
        <v>267</v>
      </c>
      <c r="C28" s="462"/>
      <c r="D28" s="463">
        <f>+'А12'!D28</f>
        <v>19.70823379244323</v>
      </c>
      <c r="E28" s="463"/>
      <c r="F28" s="463">
        <f>+'А12'!F28</f>
        <v>19.639289908846642</v>
      </c>
      <c r="G28" s="463"/>
      <c r="H28" s="463">
        <f>+'А12'!H28</f>
        <v>15.585981070846746</v>
      </c>
      <c r="I28" s="463"/>
      <c r="J28" s="463">
        <f>+'А12'!J28</f>
        <v>10.11049562901576</v>
      </c>
      <c r="K28" s="484"/>
      <c r="L28" s="484">
        <f>+'А12'!L28</f>
        <v>7.036617816328967</v>
      </c>
      <c r="M28" s="484"/>
      <c r="N28" s="484">
        <f>+'А12'!N28</f>
        <v>7.31781045065621</v>
      </c>
      <c r="O28" s="484"/>
      <c r="P28" s="484">
        <f>+'А12'!P28</f>
        <v>7.233958867925883</v>
      </c>
      <c r="Q28" s="484"/>
      <c r="R28" s="484">
        <f>+'А12'!R28</f>
        <v>7.035709910827359</v>
      </c>
      <c r="S28" s="484"/>
      <c r="T28" s="484">
        <f>+'А12'!T28</f>
        <v>6.918077355294752</v>
      </c>
    </row>
    <row r="30" ht="9.75">
      <c r="I30" s="464"/>
    </row>
    <row r="31" ht="9.75">
      <c r="I31" s="464"/>
    </row>
    <row r="32" ht="9.75">
      <c r="I32" s="464"/>
    </row>
    <row r="33" ht="9.75">
      <c r="I33" s="464"/>
    </row>
    <row r="34" ht="9.75">
      <c r="I34" s="464"/>
    </row>
  </sheetData>
  <sheetProtection/>
  <mergeCells count="12">
    <mergeCell ref="Q3:R3"/>
    <mergeCell ref="O3:P3"/>
    <mergeCell ref="M3:N3"/>
    <mergeCell ref="K3:L3"/>
    <mergeCell ref="S3:T3"/>
    <mergeCell ref="A21:B21"/>
    <mergeCell ref="C3:D3"/>
    <mergeCell ref="A4:B4"/>
    <mergeCell ref="I3:J3"/>
    <mergeCell ref="G3:H3"/>
    <mergeCell ref="E3:F3"/>
    <mergeCell ref="A13:B13"/>
  </mergeCells>
  <printOptions/>
  <pageMargins left="0.7086614173228347" right="0.7086614173228347" top="0.7480314960629921" bottom="0.7480314960629921" header="0.31496062992125984" footer="0.31496062992125984"/>
  <pageSetup horizontalDpi="600" verticalDpi="600" orientation="landscape" scale="68" r:id="rId1"/>
</worksheet>
</file>

<file path=xl/worksheets/sheet29.xml><?xml version="1.0" encoding="utf-8"?>
<worksheet xmlns="http://schemas.openxmlformats.org/spreadsheetml/2006/main" xmlns:r="http://schemas.openxmlformats.org/officeDocument/2006/relationships">
  <sheetPr>
    <tabColor theme="0" tint="-0.1499900072813034"/>
  </sheetPr>
  <dimension ref="A1:E128"/>
  <sheetViews>
    <sheetView zoomScale="120" zoomScaleNormal="120" zoomScalePageLayoutView="0" workbookViewId="0" topLeftCell="A1">
      <pane ySplit="4" topLeftCell="A110" activePane="bottomLeft" state="frozen"/>
      <selection pane="topLeft" activeCell="A1" sqref="A1"/>
      <selection pane="bottomLeft" activeCell="E1" sqref="E1:F1"/>
    </sheetView>
  </sheetViews>
  <sheetFormatPr defaultColWidth="9.140625" defaultRowHeight="15"/>
  <cols>
    <col min="1" max="1" width="11.421875" style="5" customWidth="1"/>
    <col min="2" max="3" width="21.00390625" style="5" customWidth="1"/>
    <col min="4" max="5" width="9.140625" style="5" customWidth="1"/>
    <col min="6" max="6" width="18.28125" style="5" customWidth="1"/>
    <col min="7" max="16384" width="9.140625" style="5" customWidth="1"/>
  </cols>
  <sheetData>
    <row r="1" spans="1:5" s="76" customFormat="1" ht="12">
      <c r="A1" s="236" t="s">
        <v>93</v>
      </c>
      <c r="E1" s="746"/>
    </row>
    <row r="2" spans="1:3" ht="10.5" thickBot="1">
      <c r="A2" s="69"/>
      <c r="B2" s="66"/>
      <c r="C2" s="66"/>
    </row>
    <row r="3" spans="1:3" ht="20.25">
      <c r="A3" s="812"/>
      <c r="B3" s="814" t="s">
        <v>94</v>
      </c>
      <c r="C3" s="68" t="s">
        <v>95</v>
      </c>
    </row>
    <row r="4" spans="1:3" ht="21" thickBot="1">
      <c r="A4" s="813"/>
      <c r="B4" s="815"/>
      <c r="C4" s="47" t="s">
        <v>96</v>
      </c>
    </row>
    <row r="5" spans="1:3" s="95" customFormat="1" ht="9">
      <c r="A5" s="589" t="s">
        <v>585</v>
      </c>
      <c r="B5" s="199">
        <v>1.86</v>
      </c>
      <c r="C5" s="194">
        <v>124.8</v>
      </c>
    </row>
    <row r="6" spans="1:3" s="95" customFormat="1" ht="9">
      <c r="A6" s="590" t="s">
        <v>707</v>
      </c>
      <c r="B6" s="199">
        <v>1.98</v>
      </c>
      <c r="C6" s="194">
        <v>127.5</v>
      </c>
    </row>
    <row r="7" spans="1:3" s="95" customFormat="1" ht="9">
      <c r="A7" s="590" t="s">
        <v>708</v>
      </c>
      <c r="B7" s="199">
        <v>2.02</v>
      </c>
      <c r="C7" s="194">
        <v>127.1</v>
      </c>
    </row>
    <row r="8" spans="1:3" s="95" customFormat="1" ht="9">
      <c r="A8" s="590" t="s">
        <v>709</v>
      </c>
      <c r="B8" s="199">
        <v>2.13</v>
      </c>
      <c r="C8" s="194">
        <v>128.3</v>
      </c>
    </row>
    <row r="9" spans="1:3" s="95" customFormat="1" ht="9">
      <c r="A9" s="590" t="s">
        <v>710</v>
      </c>
      <c r="B9" s="199">
        <v>2.01</v>
      </c>
      <c r="C9" s="194">
        <v>129.6</v>
      </c>
    </row>
    <row r="10" spans="1:3" s="95" customFormat="1" ht="9">
      <c r="A10" s="590" t="s">
        <v>711</v>
      </c>
      <c r="B10" s="199">
        <v>1.95</v>
      </c>
      <c r="C10" s="194">
        <v>127.7</v>
      </c>
    </row>
    <row r="11" spans="1:3" s="95" customFormat="1" ht="9">
      <c r="A11" s="590" t="s">
        <v>712</v>
      </c>
      <c r="B11" s="199">
        <v>1.94</v>
      </c>
      <c r="C11" s="194">
        <v>128.5</v>
      </c>
    </row>
    <row r="12" spans="1:3" s="95" customFormat="1" ht="9">
      <c r="A12" s="590" t="s">
        <v>713</v>
      </c>
      <c r="B12" s="199">
        <v>1.96</v>
      </c>
      <c r="C12" s="194">
        <v>124.9</v>
      </c>
    </row>
    <row r="13" spans="1:3" s="95" customFormat="1" ht="9">
      <c r="A13" s="590" t="s">
        <v>714</v>
      </c>
      <c r="B13" s="199">
        <v>1.92</v>
      </c>
      <c r="C13" s="194">
        <v>124.2</v>
      </c>
    </row>
    <row r="14" spans="1:3" s="95" customFormat="1" ht="9">
      <c r="A14" s="590" t="s">
        <v>715</v>
      </c>
      <c r="B14" s="199">
        <v>1.96</v>
      </c>
      <c r="C14" s="194">
        <v>123.8</v>
      </c>
    </row>
    <row r="15" spans="1:3" s="95" customFormat="1" ht="9">
      <c r="A15" s="590" t="s">
        <v>586</v>
      </c>
      <c r="B15" s="199">
        <v>1.5</v>
      </c>
      <c r="C15" s="194">
        <v>125.4</v>
      </c>
    </row>
    <row r="16" spans="1:3" s="95" customFormat="1" ht="9">
      <c r="A16" s="590" t="s">
        <v>587</v>
      </c>
      <c r="B16" s="199">
        <v>1.82</v>
      </c>
      <c r="C16" s="194">
        <v>122.1</v>
      </c>
    </row>
    <row r="17" spans="1:3" s="95" customFormat="1" ht="9">
      <c r="A17" s="590" t="s">
        <v>588</v>
      </c>
      <c r="B17" s="199">
        <v>1.96</v>
      </c>
      <c r="C17" s="194">
        <v>125.9</v>
      </c>
    </row>
    <row r="18" spans="1:3" s="95" customFormat="1" ht="9">
      <c r="A18" s="590" t="s">
        <v>716</v>
      </c>
      <c r="B18" s="199">
        <v>1.9</v>
      </c>
      <c r="C18" s="194">
        <v>127.9</v>
      </c>
    </row>
    <row r="19" spans="1:3" s="95" customFormat="1" ht="9">
      <c r="A19" s="590" t="s">
        <v>717</v>
      </c>
      <c r="B19" s="199">
        <v>1.94</v>
      </c>
      <c r="C19" s="194">
        <v>127.6</v>
      </c>
    </row>
    <row r="20" spans="1:3" s="95" customFormat="1" ht="9">
      <c r="A20" s="590" t="s">
        <v>718</v>
      </c>
      <c r="B20" s="199">
        <v>1.96</v>
      </c>
      <c r="C20" s="194">
        <v>129.6</v>
      </c>
    </row>
    <row r="21" spans="1:3" s="95" customFormat="1" ht="9">
      <c r="A21" s="590" t="s">
        <v>719</v>
      </c>
      <c r="B21" s="199">
        <v>1.99</v>
      </c>
      <c r="C21" s="194">
        <v>129.5</v>
      </c>
    </row>
    <row r="22" spans="1:3" s="95" customFormat="1" ht="9">
      <c r="A22" s="590" t="s">
        <v>720</v>
      </c>
      <c r="B22" s="199">
        <v>2.05</v>
      </c>
      <c r="C22" s="194">
        <v>131.1</v>
      </c>
    </row>
    <row r="23" spans="1:3" s="95" customFormat="1" ht="9">
      <c r="A23" s="590" t="s">
        <v>721</v>
      </c>
      <c r="B23" s="199">
        <v>2.08</v>
      </c>
      <c r="C23" s="194">
        <v>130.2</v>
      </c>
    </row>
    <row r="24" spans="1:3" s="95" customFormat="1" ht="9">
      <c r="A24" s="590" t="s">
        <v>722</v>
      </c>
      <c r="B24" s="199">
        <v>2.14</v>
      </c>
      <c r="C24" s="194">
        <v>127</v>
      </c>
    </row>
    <row r="25" spans="1:3" s="95" customFormat="1" ht="9">
      <c r="A25" s="590" t="s">
        <v>723</v>
      </c>
      <c r="B25" s="199">
        <v>2.08</v>
      </c>
      <c r="C25" s="194">
        <v>127.7</v>
      </c>
    </row>
    <row r="26" spans="1:3" s="95" customFormat="1" ht="9">
      <c r="A26" s="590" t="s">
        <v>724</v>
      </c>
      <c r="B26" s="199">
        <v>2.11</v>
      </c>
      <c r="C26" s="194">
        <v>126.9</v>
      </c>
    </row>
    <row r="27" spans="1:3" s="95" customFormat="1" ht="9">
      <c r="A27" s="590" t="s">
        <v>589</v>
      </c>
      <c r="B27" s="199">
        <v>1.53</v>
      </c>
      <c r="C27" s="194">
        <v>125.6</v>
      </c>
    </row>
    <row r="28" spans="1:3" s="95" customFormat="1" ht="9">
      <c r="A28" s="590" t="s">
        <v>590</v>
      </c>
      <c r="B28" s="199">
        <v>1.94</v>
      </c>
      <c r="C28" s="194">
        <v>125.9</v>
      </c>
    </row>
    <row r="29" spans="1:3" s="95" customFormat="1" ht="9">
      <c r="A29" s="590" t="s">
        <v>591</v>
      </c>
      <c r="B29" s="199">
        <v>2.17</v>
      </c>
      <c r="C29" s="194">
        <v>127</v>
      </c>
    </row>
    <row r="30" spans="1:3" s="95" customFormat="1" ht="9">
      <c r="A30" s="590" t="s">
        <v>725</v>
      </c>
      <c r="B30" s="199">
        <v>2.17</v>
      </c>
      <c r="C30" s="194">
        <v>132.1</v>
      </c>
    </row>
    <row r="31" spans="1:3" s="95" customFormat="1" ht="9">
      <c r="A31" s="590" t="s">
        <v>726</v>
      </c>
      <c r="B31" s="199">
        <v>2.14</v>
      </c>
      <c r="C31" s="194">
        <v>131.7</v>
      </c>
    </row>
    <row r="32" spans="1:3" s="95" customFormat="1" ht="9">
      <c r="A32" s="590" t="s">
        <v>727</v>
      </c>
      <c r="B32" s="199">
        <v>2.23</v>
      </c>
      <c r="C32" s="194">
        <v>133.6</v>
      </c>
    </row>
    <row r="33" spans="1:3" s="95" customFormat="1" ht="9">
      <c r="A33" s="590" t="s">
        <v>728</v>
      </c>
      <c r="B33" s="199">
        <v>2.03</v>
      </c>
      <c r="C33" s="194">
        <v>128.9</v>
      </c>
    </row>
    <row r="34" spans="1:3" s="95" customFormat="1" ht="9">
      <c r="A34" s="590" t="s">
        <v>729</v>
      </c>
      <c r="B34" s="199">
        <v>2.14</v>
      </c>
      <c r="C34" s="194">
        <v>126.9</v>
      </c>
    </row>
    <row r="35" spans="1:3" s="95" customFormat="1" ht="9">
      <c r="A35" s="590" t="s">
        <v>730</v>
      </c>
      <c r="B35" s="199">
        <v>2.17</v>
      </c>
      <c r="C35" s="194">
        <v>120.8</v>
      </c>
    </row>
    <row r="36" spans="1:3" s="95" customFormat="1" ht="9">
      <c r="A36" s="590" t="s">
        <v>731</v>
      </c>
      <c r="B36" s="199">
        <v>2.1</v>
      </c>
      <c r="C36" s="194">
        <v>122</v>
      </c>
    </row>
    <row r="37" spans="1:3" s="95" customFormat="1" ht="9">
      <c r="A37" s="590" t="s">
        <v>732</v>
      </c>
      <c r="B37" s="199">
        <v>2.02</v>
      </c>
      <c r="C37" s="194">
        <v>122.1</v>
      </c>
    </row>
    <row r="38" spans="1:3" s="95" customFormat="1" ht="9">
      <c r="A38" s="590" t="s">
        <v>733</v>
      </c>
      <c r="B38" s="199">
        <v>2.1</v>
      </c>
      <c r="C38" s="194">
        <v>122.6</v>
      </c>
    </row>
    <row r="39" spans="1:3" s="95" customFormat="1" ht="9">
      <c r="A39" s="590" t="s">
        <v>592</v>
      </c>
      <c r="B39" s="199">
        <v>1.52</v>
      </c>
      <c r="C39" s="194">
        <v>121.8</v>
      </c>
    </row>
    <row r="40" spans="1:3" s="95" customFormat="1" ht="9">
      <c r="A40" s="590" t="s">
        <v>692</v>
      </c>
      <c r="B40" s="199">
        <v>1.82</v>
      </c>
      <c r="C40" s="194">
        <v>119.4</v>
      </c>
    </row>
    <row r="41" spans="1:3" s="95" customFormat="1" ht="9">
      <c r="A41" s="590" t="s">
        <v>593</v>
      </c>
      <c r="B41" s="199">
        <v>2.08</v>
      </c>
      <c r="C41" s="194">
        <v>119.9</v>
      </c>
    </row>
    <row r="42" spans="1:3" s="95" customFormat="1" ht="9">
      <c r="A42" s="590" t="s">
        <v>734</v>
      </c>
      <c r="B42" s="199">
        <v>2.24</v>
      </c>
      <c r="C42" s="194">
        <v>121.4</v>
      </c>
    </row>
    <row r="43" spans="1:3" s="95" customFormat="1" ht="9">
      <c r="A43" s="590" t="s">
        <v>735</v>
      </c>
      <c r="B43" s="199">
        <v>2.4</v>
      </c>
      <c r="C43" s="194">
        <v>120.6</v>
      </c>
    </row>
    <row r="44" spans="1:3" s="95" customFormat="1" ht="9">
      <c r="A44" s="590" t="s">
        <v>736</v>
      </c>
      <c r="B44" s="199">
        <v>2.44</v>
      </c>
      <c r="C44" s="194">
        <v>120.5</v>
      </c>
    </row>
    <row r="45" spans="1:3" s="95" customFormat="1" ht="9">
      <c r="A45" s="590" t="s">
        <v>737</v>
      </c>
      <c r="B45" s="199">
        <v>2.42</v>
      </c>
      <c r="C45" s="194">
        <v>120.5</v>
      </c>
    </row>
    <row r="46" spans="1:3" s="95" customFormat="1" ht="9">
      <c r="A46" s="590" t="s">
        <v>738</v>
      </c>
      <c r="B46" s="199">
        <v>2.39</v>
      </c>
      <c r="C46" s="194">
        <v>117.6</v>
      </c>
    </row>
    <row r="47" spans="1:3" s="95" customFormat="1" ht="9">
      <c r="A47" s="590" t="s">
        <v>739</v>
      </c>
      <c r="B47" s="199">
        <v>2.51</v>
      </c>
      <c r="C47" s="194">
        <v>118.1</v>
      </c>
    </row>
    <row r="48" spans="1:3" s="95" customFormat="1" ht="9">
      <c r="A48" s="590" t="s">
        <v>740</v>
      </c>
      <c r="B48" s="199">
        <v>2.65</v>
      </c>
      <c r="C48" s="194">
        <v>118.4</v>
      </c>
    </row>
    <row r="49" spans="1:3" s="95" customFormat="1" ht="9">
      <c r="A49" s="590" t="s">
        <v>741</v>
      </c>
      <c r="B49" s="199">
        <v>2.58</v>
      </c>
      <c r="C49" s="194">
        <v>117.3</v>
      </c>
    </row>
    <row r="50" spans="1:3" s="95" customFormat="1" ht="9">
      <c r="A50" s="590" t="s">
        <v>742</v>
      </c>
      <c r="B50" s="199">
        <v>2.51</v>
      </c>
      <c r="C50" s="194">
        <v>115.8</v>
      </c>
    </row>
    <row r="51" spans="1:3" s="95" customFormat="1" ht="9">
      <c r="A51" s="590" t="s">
        <v>743</v>
      </c>
      <c r="B51" s="199">
        <v>1.95</v>
      </c>
      <c r="C51" s="194">
        <v>114.6</v>
      </c>
    </row>
    <row r="52" spans="1:3" s="95" customFormat="1" ht="9">
      <c r="A52" s="590" t="s">
        <v>744</v>
      </c>
      <c r="B52" s="199">
        <v>2.18</v>
      </c>
      <c r="C52" s="194">
        <v>114.2</v>
      </c>
    </row>
    <row r="53" spans="1:3" s="95" customFormat="1" ht="9">
      <c r="A53" s="590" t="s">
        <v>745</v>
      </c>
      <c r="B53" s="199">
        <v>2.41</v>
      </c>
      <c r="C53" s="194">
        <v>113.8</v>
      </c>
    </row>
    <row r="54" spans="1:3" s="95" customFormat="1" ht="9">
      <c r="A54" s="590" t="s">
        <v>746</v>
      </c>
      <c r="B54" s="199">
        <v>2.6</v>
      </c>
      <c r="C54" s="194">
        <v>112.6</v>
      </c>
    </row>
    <row r="55" spans="1:3" s="95" customFormat="1" ht="9">
      <c r="A55" s="590" t="s">
        <v>747</v>
      </c>
      <c r="B55" s="199">
        <v>2.6</v>
      </c>
      <c r="C55" s="194">
        <v>113.1</v>
      </c>
    </row>
    <row r="56" spans="1:3" s="95" customFormat="1" ht="9">
      <c r="A56" s="590" t="s">
        <v>748</v>
      </c>
      <c r="B56" s="199">
        <v>2.68</v>
      </c>
      <c r="C56" s="194">
        <v>110.5</v>
      </c>
    </row>
    <row r="57" spans="1:3" s="95" customFormat="1" ht="9">
      <c r="A57" s="590" t="s">
        <v>749</v>
      </c>
      <c r="B57" s="199">
        <v>2.59</v>
      </c>
      <c r="C57" s="194">
        <v>109.9</v>
      </c>
    </row>
    <row r="58" spans="1:3" s="95" customFormat="1" ht="9">
      <c r="A58" s="590" t="s">
        <v>750</v>
      </c>
      <c r="B58" s="199">
        <v>2.6</v>
      </c>
      <c r="C58" s="194">
        <v>109.1</v>
      </c>
    </row>
    <row r="59" spans="1:3" s="95" customFormat="1" ht="9">
      <c r="A59" s="590" t="s">
        <v>751</v>
      </c>
      <c r="B59" s="199">
        <v>2.57</v>
      </c>
      <c r="C59" s="194">
        <v>109.6</v>
      </c>
    </row>
    <row r="60" spans="1:3" s="95" customFormat="1" ht="9">
      <c r="A60" s="590" t="s">
        <v>752</v>
      </c>
      <c r="B60" s="200">
        <v>2.57</v>
      </c>
      <c r="C60" s="195">
        <v>107.9</v>
      </c>
    </row>
    <row r="61" spans="1:3" s="95" customFormat="1" ht="9">
      <c r="A61" s="590" t="s">
        <v>753</v>
      </c>
      <c r="B61" s="200">
        <v>2.57</v>
      </c>
      <c r="C61" s="195">
        <v>106.4</v>
      </c>
    </row>
    <row r="62" spans="1:3" s="95" customFormat="1" ht="9">
      <c r="A62" s="589" t="s">
        <v>754</v>
      </c>
      <c r="B62" s="201">
        <v>2.48</v>
      </c>
      <c r="C62" s="196">
        <v>105</v>
      </c>
    </row>
    <row r="63" spans="1:3" s="95" customFormat="1" ht="9">
      <c r="A63" s="589" t="s">
        <v>683</v>
      </c>
      <c r="B63" s="200">
        <v>1.99</v>
      </c>
      <c r="C63" s="195">
        <v>103.89</v>
      </c>
    </row>
    <row r="64" spans="1:3" s="95" customFormat="1" ht="9">
      <c r="A64" s="589" t="s">
        <v>594</v>
      </c>
      <c r="B64" s="200">
        <v>2.03</v>
      </c>
      <c r="C64" s="195">
        <v>103.6</v>
      </c>
    </row>
    <row r="65" spans="1:3" s="116" customFormat="1" ht="9">
      <c r="A65" s="591" t="s">
        <v>582</v>
      </c>
      <c r="B65" s="202">
        <v>2.16</v>
      </c>
      <c r="C65" s="197">
        <v>102.53</v>
      </c>
    </row>
    <row r="66" spans="1:3" s="95" customFormat="1" ht="9">
      <c r="A66" s="591" t="s">
        <v>755</v>
      </c>
      <c r="B66" s="202">
        <v>2.26</v>
      </c>
      <c r="C66" s="197">
        <v>103.99</v>
      </c>
    </row>
    <row r="67" spans="1:3" s="95" customFormat="1" ht="9">
      <c r="A67" s="591" t="s">
        <v>756</v>
      </c>
      <c r="B67" s="202">
        <v>2.17</v>
      </c>
      <c r="C67" s="197">
        <v>104.05</v>
      </c>
    </row>
    <row r="68" spans="1:3" s="116" customFormat="1" ht="9">
      <c r="A68" s="592" t="s">
        <v>757</v>
      </c>
      <c r="B68" s="202">
        <v>2.21</v>
      </c>
      <c r="C68" s="197">
        <v>102.93</v>
      </c>
    </row>
    <row r="69" spans="1:3" s="116" customFormat="1" ht="9">
      <c r="A69" s="592" t="s">
        <v>758</v>
      </c>
      <c r="B69" s="202">
        <v>2.29</v>
      </c>
      <c r="C69" s="197">
        <v>102.97</v>
      </c>
    </row>
    <row r="70" spans="1:3" s="116" customFormat="1" ht="9">
      <c r="A70" s="592" t="s">
        <v>759</v>
      </c>
      <c r="B70" s="202">
        <v>2.37</v>
      </c>
      <c r="C70" s="197">
        <v>101.95</v>
      </c>
    </row>
    <row r="71" spans="1:3" s="116" customFormat="1" ht="9">
      <c r="A71" s="592" t="s">
        <v>760</v>
      </c>
      <c r="B71" s="202">
        <v>2.34</v>
      </c>
      <c r="C71" s="197">
        <v>102.02</v>
      </c>
    </row>
    <row r="72" spans="1:3" s="95" customFormat="1" ht="9">
      <c r="A72" s="592" t="s">
        <v>761</v>
      </c>
      <c r="B72" s="200">
        <v>2.36</v>
      </c>
      <c r="C72" s="195">
        <v>101.6</v>
      </c>
    </row>
    <row r="73" spans="1:3" s="95" customFormat="1" ht="9">
      <c r="A73" s="592" t="s">
        <v>762</v>
      </c>
      <c r="B73" s="200">
        <v>2.4</v>
      </c>
      <c r="C73" s="195">
        <v>101.2</v>
      </c>
    </row>
    <row r="74" spans="1:3" s="95" customFormat="1" ht="9">
      <c r="A74" s="592" t="s">
        <v>763</v>
      </c>
      <c r="B74" s="201">
        <v>2.34</v>
      </c>
      <c r="C74" s="196">
        <v>101.26</v>
      </c>
    </row>
    <row r="75" spans="1:3" s="95" customFormat="1" ht="9">
      <c r="A75" s="592" t="s">
        <v>595</v>
      </c>
      <c r="B75" s="203">
        <v>2.06</v>
      </c>
      <c r="C75" s="198">
        <v>100.45</v>
      </c>
    </row>
    <row r="76" spans="1:3" s="95" customFormat="1" ht="9">
      <c r="A76" s="592" t="s">
        <v>596</v>
      </c>
      <c r="B76" s="203">
        <v>2.11</v>
      </c>
      <c r="C76" s="198">
        <v>100.26</v>
      </c>
    </row>
    <row r="77" spans="1:3" s="95" customFormat="1" ht="9">
      <c r="A77" s="592" t="s">
        <v>583</v>
      </c>
      <c r="B77" s="203">
        <v>2.09</v>
      </c>
      <c r="C77" s="198">
        <v>99</v>
      </c>
    </row>
    <row r="78" spans="1:3" s="95" customFormat="1" ht="9">
      <c r="A78" s="593" t="s">
        <v>764</v>
      </c>
      <c r="B78" s="200">
        <v>2.19</v>
      </c>
      <c r="C78" s="195">
        <v>101.51</v>
      </c>
    </row>
    <row r="79" spans="1:3" s="95" customFormat="1" ht="9">
      <c r="A79" s="593" t="s">
        <v>765</v>
      </c>
      <c r="B79" s="200">
        <v>2.23</v>
      </c>
      <c r="C79" s="195">
        <v>100.21</v>
      </c>
    </row>
    <row r="80" spans="1:3" s="95" customFormat="1" ht="9">
      <c r="A80" s="593" t="s">
        <v>766</v>
      </c>
      <c r="B80" s="200">
        <v>2.18</v>
      </c>
      <c r="C80" s="195">
        <v>98.85</v>
      </c>
    </row>
    <row r="81" spans="1:3" s="95" customFormat="1" ht="9">
      <c r="A81" s="593" t="s">
        <v>767</v>
      </c>
      <c r="B81" s="200">
        <v>2.22</v>
      </c>
      <c r="C81" s="195">
        <v>98.5</v>
      </c>
    </row>
    <row r="82" spans="1:3" ht="9.75">
      <c r="A82" s="593" t="s">
        <v>768</v>
      </c>
      <c r="B82" s="200">
        <v>2.19</v>
      </c>
      <c r="C82" s="195">
        <v>96.76</v>
      </c>
    </row>
    <row r="83" spans="1:3" ht="9.75">
      <c r="A83" s="593" t="s">
        <v>769</v>
      </c>
      <c r="B83" s="200">
        <v>2.1</v>
      </c>
      <c r="C83" s="195">
        <v>97.63</v>
      </c>
    </row>
    <row r="84" spans="1:3" ht="9.75">
      <c r="A84" s="593" t="s">
        <v>770</v>
      </c>
      <c r="B84" s="200">
        <v>2.19</v>
      </c>
      <c r="C84" s="195">
        <v>97.6</v>
      </c>
    </row>
    <row r="85" spans="1:3" ht="9.75">
      <c r="A85" s="593" t="s">
        <v>771</v>
      </c>
      <c r="B85" s="200">
        <v>2.22</v>
      </c>
      <c r="C85" s="195">
        <v>96.53</v>
      </c>
    </row>
    <row r="86" spans="1:3" ht="9.75">
      <c r="A86" s="593" t="s">
        <v>772</v>
      </c>
      <c r="B86" s="200">
        <v>2.18</v>
      </c>
      <c r="C86" s="195">
        <v>96.03</v>
      </c>
    </row>
    <row r="87" spans="1:3" ht="9.75">
      <c r="A87" s="594" t="s">
        <v>597</v>
      </c>
      <c r="B87" s="285">
        <v>2.06</v>
      </c>
      <c r="C87" s="284">
        <v>94.11</v>
      </c>
    </row>
    <row r="88" spans="1:3" ht="9.75">
      <c r="A88" s="594" t="s">
        <v>598</v>
      </c>
      <c r="B88" s="285">
        <v>2.06</v>
      </c>
      <c r="C88" s="284">
        <v>93.76</v>
      </c>
    </row>
    <row r="89" spans="1:3" ht="9.75">
      <c r="A89" s="594" t="s">
        <v>584</v>
      </c>
      <c r="B89" s="285">
        <v>2.05</v>
      </c>
      <c r="C89" s="284">
        <v>92.04</v>
      </c>
    </row>
    <row r="90" spans="1:3" ht="9.75">
      <c r="A90" s="594" t="s">
        <v>773</v>
      </c>
      <c r="B90" s="285">
        <v>2.18</v>
      </c>
      <c r="C90" s="284">
        <v>92.83</v>
      </c>
    </row>
    <row r="91" spans="1:3" ht="9.75">
      <c r="A91" s="594" t="s">
        <v>774</v>
      </c>
      <c r="B91" s="285">
        <v>2.25</v>
      </c>
      <c r="C91" s="284">
        <v>93.35</v>
      </c>
    </row>
    <row r="92" spans="1:3" ht="9.75">
      <c r="A92" s="594" t="s">
        <v>775</v>
      </c>
      <c r="B92" s="285">
        <v>2.2</v>
      </c>
      <c r="C92" s="284">
        <v>92.87</v>
      </c>
    </row>
    <row r="93" spans="1:3" ht="9.75">
      <c r="A93" s="594" t="s">
        <v>776</v>
      </c>
      <c r="B93" s="285">
        <v>2.13</v>
      </c>
      <c r="C93" s="284">
        <v>93.35</v>
      </c>
    </row>
    <row r="94" spans="1:3" ht="9.75">
      <c r="A94" s="594" t="s">
        <v>777</v>
      </c>
      <c r="B94" s="285">
        <v>2.1</v>
      </c>
      <c r="C94" s="284">
        <v>92.53</v>
      </c>
    </row>
    <row r="95" spans="1:3" ht="9.75">
      <c r="A95" s="594" t="s">
        <v>778</v>
      </c>
      <c r="B95" s="285">
        <v>2.18</v>
      </c>
      <c r="C95" s="284">
        <v>93.92</v>
      </c>
    </row>
    <row r="96" spans="1:3" ht="9.75">
      <c r="A96" s="594" t="s">
        <v>779</v>
      </c>
      <c r="B96" s="285">
        <v>2.17</v>
      </c>
      <c r="C96" s="284">
        <v>94.79</v>
      </c>
    </row>
    <row r="97" spans="1:3" ht="9.75">
      <c r="A97" s="594" t="s">
        <v>780</v>
      </c>
      <c r="B97" s="285">
        <v>2.19</v>
      </c>
      <c r="C97" s="284">
        <v>94.83</v>
      </c>
    </row>
    <row r="98" spans="1:3" ht="9.75">
      <c r="A98" s="594" t="s">
        <v>781</v>
      </c>
      <c r="B98" s="285">
        <v>2.21</v>
      </c>
      <c r="C98" s="284">
        <v>94.99</v>
      </c>
    </row>
    <row r="99" spans="1:3" ht="9.75">
      <c r="A99" s="594" t="s">
        <v>599</v>
      </c>
      <c r="B99" s="285">
        <v>2.07</v>
      </c>
      <c r="C99" s="284">
        <v>93.94</v>
      </c>
    </row>
    <row r="100" spans="1:3" ht="9.75">
      <c r="A100" s="594" t="s">
        <v>600</v>
      </c>
      <c r="B100" s="285">
        <v>2.02</v>
      </c>
      <c r="C100" s="284">
        <v>94.07</v>
      </c>
    </row>
    <row r="101" spans="1:3" ht="9.75">
      <c r="A101" s="594" t="s">
        <v>581</v>
      </c>
      <c r="B101" s="285">
        <v>2</v>
      </c>
      <c r="C101" s="284">
        <v>93.22</v>
      </c>
    </row>
    <row r="102" spans="1:3" ht="9.75">
      <c r="A102" s="594" t="s">
        <v>782</v>
      </c>
      <c r="B102" s="285">
        <v>2.06</v>
      </c>
      <c r="C102" s="284">
        <v>93.77</v>
      </c>
    </row>
    <row r="103" spans="1:3" ht="9.75">
      <c r="A103" s="594" t="s">
        <v>783</v>
      </c>
      <c r="B103" s="285">
        <v>2.18</v>
      </c>
      <c r="C103" s="284">
        <v>94.2</v>
      </c>
    </row>
    <row r="104" spans="1:3" ht="9.75">
      <c r="A104" s="594" t="s">
        <v>615</v>
      </c>
      <c r="B104" s="285">
        <v>2.17</v>
      </c>
      <c r="C104" s="284">
        <v>94.46</v>
      </c>
    </row>
    <row r="105" spans="1:3" ht="9.75">
      <c r="A105" s="594" t="s">
        <v>784</v>
      </c>
      <c r="B105" s="285">
        <v>2.16</v>
      </c>
      <c r="C105" s="284">
        <v>93.79</v>
      </c>
    </row>
    <row r="106" spans="1:3" ht="9.75">
      <c r="A106" s="594" t="s">
        <v>785</v>
      </c>
      <c r="B106" s="285">
        <v>2.17</v>
      </c>
      <c r="C106" s="284">
        <v>92.96</v>
      </c>
    </row>
    <row r="107" spans="1:3" ht="9.75">
      <c r="A107" s="594" t="s">
        <v>676</v>
      </c>
      <c r="B107" s="285">
        <v>2.14</v>
      </c>
      <c r="C107" s="284">
        <v>93.18</v>
      </c>
    </row>
    <row r="108" spans="1:3" ht="9.75">
      <c r="A108" s="594" t="s">
        <v>786</v>
      </c>
      <c r="B108" s="285">
        <v>2.05</v>
      </c>
      <c r="C108" s="284">
        <v>93.25</v>
      </c>
    </row>
    <row r="109" spans="1:3" ht="9.75">
      <c r="A109" s="594" t="s">
        <v>787</v>
      </c>
      <c r="B109" s="285">
        <v>2.11</v>
      </c>
      <c r="C109" s="284">
        <v>93.07</v>
      </c>
    </row>
    <row r="110" spans="1:3" ht="9.75">
      <c r="A110" s="594" t="s">
        <v>669</v>
      </c>
      <c r="B110" s="285">
        <v>2.12</v>
      </c>
      <c r="C110" s="284">
        <v>94.66</v>
      </c>
    </row>
    <row r="111" spans="1:3" ht="9.75">
      <c r="A111" s="594" t="s">
        <v>604</v>
      </c>
      <c r="B111" s="285">
        <v>1.99</v>
      </c>
      <c r="C111" s="284">
        <v>92.98</v>
      </c>
    </row>
    <row r="112" spans="1:3" ht="9.75">
      <c r="A112" s="594" t="s">
        <v>603</v>
      </c>
      <c r="B112" s="285">
        <v>1.98</v>
      </c>
      <c r="C112" s="284">
        <v>94.58</v>
      </c>
    </row>
    <row r="113" spans="1:3" ht="9.75">
      <c r="A113" s="594" t="s">
        <v>601</v>
      </c>
      <c r="B113" s="285">
        <v>2.04</v>
      </c>
      <c r="C113" s="284">
        <v>90</v>
      </c>
    </row>
    <row r="114" spans="1:3" ht="9.75">
      <c r="A114" s="594" t="s">
        <v>788</v>
      </c>
      <c r="B114" s="285">
        <v>2.12</v>
      </c>
      <c r="C114" s="621">
        <v>90.39</v>
      </c>
    </row>
    <row r="115" spans="1:3" ht="9.75">
      <c r="A115" s="594" t="s">
        <v>789</v>
      </c>
      <c r="B115" s="285">
        <v>2.23</v>
      </c>
      <c r="C115" s="621">
        <v>90.85</v>
      </c>
    </row>
    <row r="116" spans="1:3" ht="9.75">
      <c r="A116" s="594" t="s">
        <v>605</v>
      </c>
      <c r="B116" s="285">
        <v>2.18</v>
      </c>
      <c r="C116" s="621">
        <v>90.85</v>
      </c>
    </row>
    <row r="117" spans="1:3" ht="9.75">
      <c r="A117" s="594" t="s">
        <v>790</v>
      </c>
      <c r="B117" s="285">
        <v>2.08</v>
      </c>
      <c r="C117" s="621">
        <v>93.15</v>
      </c>
    </row>
    <row r="118" spans="1:3" ht="9.75">
      <c r="A118" s="594" t="s">
        <v>791</v>
      </c>
      <c r="B118" s="285">
        <v>2.2</v>
      </c>
      <c r="C118" s="621">
        <v>92.79</v>
      </c>
    </row>
    <row r="119" spans="1:3" ht="9.75">
      <c r="A119" s="594" t="s">
        <v>645</v>
      </c>
      <c r="B119" s="285">
        <v>2.12</v>
      </c>
      <c r="C119" s="621">
        <v>92.63</v>
      </c>
    </row>
    <row r="120" spans="1:3" ht="9.75">
      <c r="A120" s="594" t="s">
        <v>792</v>
      </c>
      <c r="B120" s="285">
        <v>2.08</v>
      </c>
      <c r="C120" s="284">
        <v>92.07</v>
      </c>
    </row>
    <row r="121" spans="1:3" ht="9.75">
      <c r="A121" s="594" t="s">
        <v>793</v>
      </c>
      <c r="B121" s="285">
        <v>2.15</v>
      </c>
      <c r="C121" s="284">
        <v>92.1</v>
      </c>
    </row>
    <row r="122" spans="1:5" ht="9.75">
      <c r="A122" s="594" t="s">
        <v>663</v>
      </c>
      <c r="B122" s="285">
        <v>2.13</v>
      </c>
      <c r="C122" s="284">
        <v>92.23</v>
      </c>
      <c r="E122" s="727"/>
    </row>
    <row r="123" spans="1:5" ht="9.75">
      <c r="A123" s="594" t="s">
        <v>891</v>
      </c>
      <c r="B123" s="285">
        <v>2.06</v>
      </c>
      <c r="C123" s="621">
        <v>92.24</v>
      </c>
      <c r="E123" s="727"/>
    </row>
    <row r="124" spans="1:5" ht="9.75">
      <c r="A124" s="594" t="s">
        <v>892</v>
      </c>
      <c r="B124" s="285">
        <v>2.13</v>
      </c>
      <c r="C124" s="621">
        <v>92.36</v>
      </c>
      <c r="E124" s="727"/>
    </row>
    <row r="125" spans="1:5" ht="9.75">
      <c r="A125" s="594" t="s">
        <v>886</v>
      </c>
      <c r="B125" s="285">
        <v>2.18</v>
      </c>
      <c r="C125" s="621">
        <v>91.16</v>
      </c>
      <c r="E125" s="727"/>
    </row>
    <row r="126" spans="1:5" ht="9.75">
      <c r="A126" s="594"/>
      <c r="B126" s="285"/>
      <c r="C126" s="284"/>
      <c r="E126" s="727"/>
    </row>
    <row r="127" spans="1:5" ht="9.75">
      <c r="A127" s="594"/>
      <c r="B127" s="285"/>
      <c r="C127" s="284"/>
      <c r="E127" s="727"/>
    </row>
    <row r="128" spans="1:3" ht="9.75">
      <c r="A128" s="594"/>
      <c r="B128" s="285"/>
      <c r="C128" s="284"/>
    </row>
  </sheetData>
  <sheetProtection/>
  <mergeCells count="2">
    <mergeCell ref="A3:A4"/>
    <mergeCell ref="B3:B4"/>
  </mergeCells>
  <printOptions/>
  <pageMargins left="0.7086614173228347" right="0.7086614173228347" top="0.7480314960629921" bottom="0.7480314960629921" header="0.31496062992125984" footer="0.31496062992125984"/>
  <pageSetup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tabColor theme="0" tint="-0.24997000396251678"/>
  </sheetPr>
  <dimension ref="A1:I27"/>
  <sheetViews>
    <sheetView zoomScale="110" zoomScaleNormal="110" zoomScalePageLayoutView="0" workbookViewId="0" topLeftCell="A1">
      <selection activeCell="I1" sqref="I1:K1"/>
    </sheetView>
  </sheetViews>
  <sheetFormatPr defaultColWidth="9.140625" defaultRowHeight="15"/>
  <cols>
    <col min="1" max="1" width="18.00390625" style="40" customWidth="1"/>
    <col min="2" max="4" width="9.140625" style="40" customWidth="1"/>
    <col min="5" max="16384" width="9.140625" style="40" customWidth="1"/>
  </cols>
  <sheetData>
    <row r="1" spans="1:9" s="258" customFormat="1" ht="12">
      <c r="A1" s="248" t="s">
        <v>4</v>
      </c>
      <c r="B1" s="287"/>
      <c r="C1" s="287"/>
      <c r="D1" s="287"/>
      <c r="E1" s="287"/>
      <c r="I1" s="746"/>
    </row>
    <row r="2" spans="1:5" ht="10.5" thickBot="1">
      <c r="A2" s="208"/>
      <c r="B2" s="259"/>
      <c r="C2" s="259"/>
      <c r="D2" s="259"/>
      <c r="E2" s="259"/>
    </row>
    <row r="3" spans="1:7" ht="10.5" thickBot="1">
      <c r="A3" s="57"/>
      <c r="B3" s="781" t="s">
        <v>601</v>
      </c>
      <c r="C3" s="781"/>
      <c r="D3" s="781" t="s">
        <v>663</v>
      </c>
      <c r="E3" s="781"/>
      <c r="F3" s="781" t="s">
        <v>886</v>
      </c>
      <c r="G3" s="781"/>
    </row>
    <row r="4" spans="1:7" ht="10.5" thickBot="1">
      <c r="A4" s="495"/>
      <c r="B4" s="495" t="s">
        <v>1</v>
      </c>
      <c r="C4" s="495" t="s">
        <v>2</v>
      </c>
      <c r="D4" s="562" t="s">
        <v>1</v>
      </c>
      <c r="E4" s="562" t="s">
        <v>2</v>
      </c>
      <c r="F4" s="581" t="s">
        <v>1</v>
      </c>
      <c r="G4" s="581" t="s">
        <v>2</v>
      </c>
    </row>
    <row r="5" spans="1:7" s="190" customFormat="1" ht="9">
      <c r="A5" s="126"/>
      <c r="B5" s="126"/>
      <c r="C5" s="126"/>
      <c r="D5" s="126"/>
      <c r="E5" s="126"/>
      <c r="F5" s="126"/>
      <c r="G5" s="126"/>
    </row>
    <row r="6" spans="1:7" s="190" customFormat="1" ht="9">
      <c r="A6" s="126" t="s">
        <v>5</v>
      </c>
      <c r="B6" s="99">
        <v>86</v>
      </c>
      <c r="C6" s="99">
        <f>+B6*100/$B$11</f>
        <v>5.381727158948686</v>
      </c>
      <c r="D6" s="99">
        <v>90</v>
      </c>
      <c r="E6" s="99">
        <f>+D6*100/$D$11</f>
        <v>5.607476635514018</v>
      </c>
      <c r="F6" s="99">
        <v>91</v>
      </c>
      <c r="G6" s="99">
        <f>+F6*100/$F$11</f>
        <v>5.694618272841051</v>
      </c>
    </row>
    <row r="7" spans="1:7" s="190" customFormat="1" ht="9">
      <c r="A7" s="465" t="s">
        <v>6</v>
      </c>
      <c r="B7" s="99">
        <v>451</v>
      </c>
      <c r="C7" s="99">
        <f>+B7*100/$B$11</f>
        <v>28.222778473091363</v>
      </c>
      <c r="D7" s="99">
        <v>449</v>
      </c>
      <c r="E7" s="99">
        <f>+D7*100/$D$11</f>
        <v>27.97507788161994</v>
      </c>
      <c r="F7" s="99">
        <v>469</v>
      </c>
      <c r="G7" s="99">
        <f>+F7*100/$F$11</f>
        <v>29.34918648310388</v>
      </c>
    </row>
    <row r="8" spans="1:7" s="190" customFormat="1" ht="9">
      <c r="A8" s="465" t="s">
        <v>7</v>
      </c>
      <c r="B8" s="99">
        <v>1017</v>
      </c>
      <c r="C8" s="99">
        <f>+B8*100/$B$11</f>
        <v>63.64205256570713</v>
      </c>
      <c r="D8" s="99">
        <v>1023</v>
      </c>
      <c r="E8" s="99">
        <f>+D8*100/$D$11</f>
        <v>63.73831775700935</v>
      </c>
      <c r="F8" s="99">
        <v>993</v>
      </c>
      <c r="G8" s="99">
        <f>+F8*100/$F$11</f>
        <v>62.14017521902378</v>
      </c>
    </row>
    <row r="9" spans="1:7" s="190" customFormat="1" ht="9">
      <c r="A9" s="465" t="s">
        <v>8</v>
      </c>
      <c r="B9" s="99">
        <v>39</v>
      </c>
      <c r="C9" s="99">
        <f>+B9*100/$B$11</f>
        <v>2.4405506883604504</v>
      </c>
      <c r="D9" s="99">
        <v>38</v>
      </c>
      <c r="E9" s="99">
        <f>+D9*100/$D$11</f>
        <v>2.367601246105919</v>
      </c>
      <c r="F9" s="99">
        <v>40</v>
      </c>
      <c r="G9" s="99">
        <f>+F9*100/$F$11</f>
        <v>2.5031289111389237</v>
      </c>
    </row>
    <row r="10" spans="1:7" s="190" customFormat="1" ht="9.75" thickBot="1">
      <c r="A10" s="496" t="s">
        <v>9</v>
      </c>
      <c r="B10" s="497">
        <v>5</v>
      </c>
      <c r="C10" s="99">
        <f>+B10*100/B11</f>
        <v>0.31289111389236546</v>
      </c>
      <c r="D10" s="497">
        <v>5</v>
      </c>
      <c r="E10" s="99">
        <f>+D10*100/D11</f>
        <v>0.3115264797507788</v>
      </c>
      <c r="F10" s="497">
        <v>5</v>
      </c>
      <c r="G10" s="99">
        <f>+F10*100/$F$11</f>
        <v>0.31289111389236546</v>
      </c>
    </row>
    <row r="11" spans="1:7" s="190" customFormat="1" ht="9.75" thickBot="1">
      <c r="A11" s="498" t="s">
        <v>11</v>
      </c>
      <c r="B11" s="268">
        <f aca="true" t="shared" si="0" ref="B11:G11">SUM(B6:B10)</f>
        <v>1598</v>
      </c>
      <c r="C11" s="268">
        <f t="shared" si="0"/>
        <v>100</v>
      </c>
      <c r="D11" s="268">
        <f t="shared" si="0"/>
        <v>1605</v>
      </c>
      <c r="E11" s="268">
        <f t="shared" si="0"/>
        <v>100.00000000000001</v>
      </c>
      <c r="F11" s="268">
        <f t="shared" si="0"/>
        <v>1598</v>
      </c>
      <c r="G11" s="268">
        <f t="shared" si="0"/>
        <v>100</v>
      </c>
    </row>
    <row r="12" ht="12">
      <c r="A12" s="499"/>
    </row>
    <row r="13" spans="3:5" ht="9.75">
      <c r="C13" s="278"/>
      <c r="E13" s="278"/>
    </row>
    <row r="14" spans="1:5" ht="9.75">
      <c r="A14" s="277"/>
      <c r="B14" s="30"/>
      <c r="C14" s="30"/>
      <c r="E14" s="30"/>
    </row>
    <row r="15" spans="2:5" ht="9.75">
      <c r="B15" s="30"/>
      <c r="D15" s="30"/>
      <c r="E15" s="30"/>
    </row>
    <row r="16" spans="2:5" ht="9.75">
      <c r="B16" s="31"/>
      <c r="D16" s="31"/>
      <c r="E16" s="30"/>
    </row>
    <row r="17" spans="2:5" ht="9.75">
      <c r="B17" s="31"/>
      <c r="D17" s="60"/>
      <c r="E17" s="30"/>
    </row>
    <row r="18" spans="2:5" ht="9.75">
      <c r="B18" s="31"/>
      <c r="D18" s="31"/>
      <c r="E18" s="30"/>
    </row>
    <row r="19" spans="2:5" ht="9.75">
      <c r="B19" s="31"/>
      <c r="D19" s="632"/>
      <c r="E19" s="30"/>
    </row>
    <row r="20" spans="2:5" ht="9.75">
      <c r="B20" s="30"/>
      <c r="D20" s="632"/>
      <c r="E20" s="278"/>
    </row>
    <row r="21" spans="2:5" ht="9.75">
      <c r="B21" s="30"/>
      <c r="D21" s="632"/>
      <c r="E21" s="278"/>
    </row>
    <row r="22" spans="2:4" ht="9.75">
      <c r="B22" s="30"/>
      <c r="D22" s="632"/>
    </row>
    <row r="23" spans="2:4" ht="9.75">
      <c r="B23" s="30"/>
      <c r="D23" s="632"/>
    </row>
    <row r="24" spans="2:4" ht="9.75">
      <c r="B24" s="30"/>
      <c r="D24" s="632"/>
    </row>
    <row r="25" spans="2:4" ht="9.75">
      <c r="B25" s="30"/>
      <c r="D25" s="632"/>
    </row>
    <row r="26" ht="9.75">
      <c r="B26" s="278"/>
    </row>
    <row r="27" ht="9.75">
      <c r="B27" s="278"/>
    </row>
  </sheetData>
  <sheetProtection/>
  <mergeCells count="3">
    <mergeCell ref="B3:C3"/>
    <mergeCell ref="D3:E3"/>
    <mergeCell ref="F3:G3"/>
  </mergeCell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rgb="FF92D050"/>
  </sheetPr>
  <dimension ref="A1:L128"/>
  <sheetViews>
    <sheetView zoomScalePageLayoutView="0" workbookViewId="0" topLeftCell="A1">
      <pane ySplit="4" topLeftCell="A116" activePane="bottomLeft" state="frozen"/>
      <selection pane="topLeft" activeCell="A1" sqref="A1"/>
      <selection pane="bottomLeft" activeCell="P143" sqref="P143"/>
    </sheetView>
  </sheetViews>
  <sheetFormatPr defaultColWidth="9.140625" defaultRowHeight="15"/>
  <cols>
    <col min="1" max="1" width="12.8515625" style="5" customWidth="1"/>
    <col min="2" max="2" width="21.140625" style="5" customWidth="1"/>
    <col min="3" max="3" width="21.140625" style="21" customWidth="1"/>
    <col min="4" max="5" width="9.140625" style="5" customWidth="1"/>
    <col min="6" max="6" width="18.28125" style="5" customWidth="1"/>
    <col min="7" max="16384" width="9.140625" style="5" customWidth="1"/>
  </cols>
  <sheetData>
    <row r="1" spans="1:3" s="76" customFormat="1" ht="12">
      <c r="A1" s="204" t="s">
        <v>210</v>
      </c>
      <c r="C1" s="114"/>
    </row>
    <row r="2" spans="1:3" ht="10.5" thickBot="1">
      <c r="A2" s="94"/>
      <c r="B2" s="66"/>
      <c r="C2" s="136"/>
    </row>
    <row r="3" spans="1:3" ht="24" customHeight="1">
      <c r="A3" s="816"/>
      <c r="B3" s="818" t="s">
        <v>211</v>
      </c>
      <c r="C3" s="820" t="s">
        <v>212</v>
      </c>
    </row>
    <row r="4" spans="1:3" ht="10.5" thickBot="1">
      <c r="A4" s="817"/>
      <c r="B4" s="819"/>
      <c r="C4" s="821"/>
    </row>
    <row r="5" spans="1:3" ht="9.75">
      <c r="A5" s="589" t="s">
        <v>684</v>
      </c>
      <c r="B5" s="199">
        <f>'А13'!B5</f>
        <v>1.86</v>
      </c>
      <c r="C5" s="205">
        <f>'А13'!C5</f>
        <v>124.8</v>
      </c>
    </row>
    <row r="6" spans="1:3" ht="9.75">
      <c r="A6" s="590" t="s">
        <v>794</v>
      </c>
      <c r="B6" s="199">
        <f>'А13'!B6</f>
        <v>1.98</v>
      </c>
      <c r="C6" s="205">
        <f>'А13'!C6</f>
        <v>127.5</v>
      </c>
    </row>
    <row r="7" spans="1:3" ht="9.75">
      <c r="A7" s="590" t="s">
        <v>795</v>
      </c>
      <c r="B7" s="199">
        <f>'А13'!B7</f>
        <v>2.02</v>
      </c>
      <c r="C7" s="205">
        <f>'А13'!C7</f>
        <v>127.1</v>
      </c>
    </row>
    <row r="8" spans="1:3" ht="9.75">
      <c r="A8" s="590" t="s">
        <v>796</v>
      </c>
      <c r="B8" s="199">
        <f>'А13'!B8</f>
        <v>2.13</v>
      </c>
      <c r="C8" s="205">
        <f>'А13'!C8</f>
        <v>128.3</v>
      </c>
    </row>
    <row r="9" spans="1:3" ht="9.75">
      <c r="A9" s="590" t="s">
        <v>797</v>
      </c>
      <c r="B9" s="199">
        <f>'А13'!B9</f>
        <v>2.01</v>
      </c>
      <c r="C9" s="205">
        <f>'А13'!C9</f>
        <v>129.6</v>
      </c>
    </row>
    <row r="10" spans="1:3" ht="9.75">
      <c r="A10" s="590" t="s">
        <v>798</v>
      </c>
      <c r="B10" s="199">
        <f>'А13'!B10</f>
        <v>1.95</v>
      </c>
      <c r="C10" s="205">
        <f>'А13'!C10</f>
        <v>127.7</v>
      </c>
    </row>
    <row r="11" spans="1:3" ht="9.75">
      <c r="A11" s="590" t="s">
        <v>799</v>
      </c>
      <c r="B11" s="199">
        <f>'А13'!B11</f>
        <v>1.94</v>
      </c>
      <c r="C11" s="205">
        <f>'А13'!C11</f>
        <v>128.5</v>
      </c>
    </row>
    <row r="12" spans="1:3" ht="9.75">
      <c r="A12" s="590" t="s">
        <v>800</v>
      </c>
      <c r="B12" s="199">
        <f>'А13'!B12</f>
        <v>1.96</v>
      </c>
      <c r="C12" s="205">
        <f>'А13'!C12</f>
        <v>124.9</v>
      </c>
    </row>
    <row r="13" spans="1:3" ht="9.75">
      <c r="A13" s="590" t="s">
        <v>801</v>
      </c>
      <c r="B13" s="199">
        <f>'А13'!B13</f>
        <v>1.92</v>
      </c>
      <c r="C13" s="205">
        <f>'А13'!C13</f>
        <v>124.2</v>
      </c>
    </row>
    <row r="14" spans="1:3" ht="9.75">
      <c r="A14" s="590" t="s">
        <v>802</v>
      </c>
      <c r="B14" s="199">
        <f>'А13'!B14</f>
        <v>1.96</v>
      </c>
      <c r="C14" s="205">
        <f>'А13'!C14</f>
        <v>123.8</v>
      </c>
    </row>
    <row r="15" spans="1:3" ht="9.75">
      <c r="A15" s="590" t="s">
        <v>685</v>
      </c>
      <c r="B15" s="199">
        <f>'А13'!B15</f>
        <v>1.5</v>
      </c>
      <c r="C15" s="205">
        <f>'А13'!C15</f>
        <v>125.4</v>
      </c>
    </row>
    <row r="16" spans="1:3" ht="9.75">
      <c r="A16" s="590" t="s">
        <v>686</v>
      </c>
      <c r="B16" s="199">
        <f>'А13'!B16</f>
        <v>1.82</v>
      </c>
      <c r="C16" s="205">
        <f>'А13'!C16</f>
        <v>122.1</v>
      </c>
    </row>
    <row r="17" spans="1:3" ht="9.75">
      <c r="A17" s="590" t="s">
        <v>687</v>
      </c>
      <c r="B17" s="199">
        <f>'А13'!B17</f>
        <v>1.96</v>
      </c>
      <c r="C17" s="205">
        <f>'А13'!C17</f>
        <v>125.9</v>
      </c>
    </row>
    <row r="18" spans="1:3" ht="9.75">
      <c r="A18" s="590" t="s">
        <v>803</v>
      </c>
      <c r="B18" s="199">
        <f>'А13'!B18</f>
        <v>1.9</v>
      </c>
      <c r="C18" s="205">
        <f>'А13'!C18</f>
        <v>127.9</v>
      </c>
    </row>
    <row r="19" spans="1:3" ht="9.75">
      <c r="A19" s="590" t="s">
        <v>804</v>
      </c>
      <c r="B19" s="199">
        <f>'А13'!B19</f>
        <v>1.94</v>
      </c>
      <c r="C19" s="205">
        <f>'А13'!C19</f>
        <v>127.6</v>
      </c>
    </row>
    <row r="20" spans="1:3" ht="9.75">
      <c r="A20" s="590" t="s">
        <v>805</v>
      </c>
      <c r="B20" s="199">
        <f>'А13'!B20</f>
        <v>1.96</v>
      </c>
      <c r="C20" s="205">
        <f>'А13'!C20</f>
        <v>129.6</v>
      </c>
    </row>
    <row r="21" spans="1:3" ht="9.75">
      <c r="A21" s="590" t="s">
        <v>806</v>
      </c>
      <c r="B21" s="199">
        <f>'А13'!B21</f>
        <v>1.99</v>
      </c>
      <c r="C21" s="205">
        <f>'А13'!C21</f>
        <v>129.5</v>
      </c>
    </row>
    <row r="22" spans="1:3" ht="9.75">
      <c r="A22" s="590" t="s">
        <v>807</v>
      </c>
      <c r="B22" s="199">
        <f>'А13'!B22</f>
        <v>2.05</v>
      </c>
      <c r="C22" s="205">
        <f>'А13'!C22</f>
        <v>131.1</v>
      </c>
    </row>
    <row r="23" spans="1:3" ht="9.75">
      <c r="A23" s="590" t="s">
        <v>808</v>
      </c>
      <c r="B23" s="199">
        <f>'А13'!B23</f>
        <v>2.08</v>
      </c>
      <c r="C23" s="205">
        <f>'А13'!C23</f>
        <v>130.2</v>
      </c>
    </row>
    <row r="24" spans="1:3" ht="9.75">
      <c r="A24" s="590" t="s">
        <v>809</v>
      </c>
      <c r="B24" s="199">
        <f>'А13'!B24</f>
        <v>2.14</v>
      </c>
      <c r="C24" s="205">
        <f>'А13'!C24</f>
        <v>127</v>
      </c>
    </row>
    <row r="25" spans="1:3" ht="9.75">
      <c r="A25" s="590" t="s">
        <v>810</v>
      </c>
      <c r="B25" s="199">
        <f>'А13'!B25</f>
        <v>2.08</v>
      </c>
      <c r="C25" s="205">
        <f>'А13'!C25</f>
        <v>127.7</v>
      </c>
    </row>
    <row r="26" spans="1:3" ht="9.75">
      <c r="A26" s="590" t="s">
        <v>811</v>
      </c>
      <c r="B26" s="199">
        <f>'А13'!B26</f>
        <v>2.11</v>
      </c>
      <c r="C26" s="205">
        <f>'А13'!C26</f>
        <v>126.9</v>
      </c>
    </row>
    <row r="27" spans="1:3" ht="9.75">
      <c r="A27" s="590" t="s">
        <v>688</v>
      </c>
      <c r="B27" s="199">
        <f>'А13'!B27</f>
        <v>1.53</v>
      </c>
      <c r="C27" s="205">
        <f>'А13'!C27</f>
        <v>125.6</v>
      </c>
    </row>
    <row r="28" spans="1:3" ht="9.75">
      <c r="A28" s="590" t="s">
        <v>689</v>
      </c>
      <c r="B28" s="199">
        <f>'А13'!B28</f>
        <v>1.94</v>
      </c>
      <c r="C28" s="205">
        <f>'А13'!C28</f>
        <v>125.9</v>
      </c>
    </row>
    <row r="29" spans="1:3" ht="9.75">
      <c r="A29" s="590" t="s">
        <v>690</v>
      </c>
      <c r="B29" s="199">
        <f>'А13'!B29</f>
        <v>2.17</v>
      </c>
      <c r="C29" s="205">
        <f>'А13'!C29</f>
        <v>127</v>
      </c>
    </row>
    <row r="30" spans="1:3" ht="9.75">
      <c r="A30" s="590" t="s">
        <v>812</v>
      </c>
      <c r="B30" s="199">
        <f>'А13'!B30</f>
        <v>2.17</v>
      </c>
      <c r="C30" s="205">
        <f>'А13'!C30</f>
        <v>132.1</v>
      </c>
    </row>
    <row r="31" spans="1:3" ht="9.75">
      <c r="A31" s="590" t="s">
        <v>813</v>
      </c>
      <c r="B31" s="199">
        <f>'А13'!B31</f>
        <v>2.14</v>
      </c>
      <c r="C31" s="205">
        <f>'А13'!C31</f>
        <v>131.7</v>
      </c>
    </row>
    <row r="32" spans="1:3" ht="9.75">
      <c r="A32" s="590" t="s">
        <v>814</v>
      </c>
      <c r="B32" s="199">
        <f>'А13'!B32</f>
        <v>2.23</v>
      </c>
      <c r="C32" s="205">
        <f>'А13'!C32</f>
        <v>133.6</v>
      </c>
    </row>
    <row r="33" spans="1:3" ht="9.75">
      <c r="A33" s="590" t="s">
        <v>815</v>
      </c>
      <c r="B33" s="199">
        <f>'А13'!B33</f>
        <v>2.03</v>
      </c>
      <c r="C33" s="205">
        <f>'А13'!C33</f>
        <v>128.9</v>
      </c>
    </row>
    <row r="34" spans="1:3" ht="9.75">
      <c r="A34" s="590" t="s">
        <v>816</v>
      </c>
      <c r="B34" s="199">
        <f>'А13'!B34</f>
        <v>2.14</v>
      </c>
      <c r="C34" s="205">
        <f>'А13'!C34</f>
        <v>126.9</v>
      </c>
    </row>
    <row r="35" spans="1:3" ht="9.75">
      <c r="A35" s="590" t="s">
        <v>817</v>
      </c>
      <c r="B35" s="199">
        <f>'А13'!B35</f>
        <v>2.17</v>
      </c>
      <c r="C35" s="205">
        <f>'А13'!C35</f>
        <v>120.8</v>
      </c>
    </row>
    <row r="36" spans="1:3" ht="9.75">
      <c r="A36" s="590" t="s">
        <v>818</v>
      </c>
      <c r="B36" s="199">
        <f>'А13'!B36</f>
        <v>2.1</v>
      </c>
      <c r="C36" s="205">
        <f>'А13'!C36</f>
        <v>122</v>
      </c>
    </row>
    <row r="37" spans="1:3" ht="9.75">
      <c r="A37" s="590" t="s">
        <v>819</v>
      </c>
      <c r="B37" s="199">
        <f>'А13'!B37</f>
        <v>2.02</v>
      </c>
      <c r="C37" s="205">
        <f>'А13'!C37</f>
        <v>122.1</v>
      </c>
    </row>
    <row r="38" spans="1:3" ht="9.75">
      <c r="A38" s="590" t="s">
        <v>820</v>
      </c>
      <c r="B38" s="199">
        <f>'А13'!B38</f>
        <v>2.1</v>
      </c>
      <c r="C38" s="205">
        <f>'А13'!C38</f>
        <v>122.6</v>
      </c>
    </row>
    <row r="39" spans="1:3" ht="9.75">
      <c r="A39" s="590" t="s">
        <v>691</v>
      </c>
      <c r="B39" s="199">
        <f>'А13'!B39</f>
        <v>1.52</v>
      </c>
      <c r="C39" s="205">
        <f>'А13'!C39</f>
        <v>121.8</v>
      </c>
    </row>
    <row r="40" spans="1:3" ht="9.75">
      <c r="A40" s="590" t="s">
        <v>821</v>
      </c>
      <c r="B40" s="199">
        <f>'А13'!B40</f>
        <v>1.82</v>
      </c>
      <c r="C40" s="205">
        <f>'А13'!C40</f>
        <v>119.4</v>
      </c>
    </row>
    <row r="41" spans="1:3" ht="9.75">
      <c r="A41" s="590" t="s">
        <v>693</v>
      </c>
      <c r="B41" s="199">
        <f>'А13'!B41</f>
        <v>2.08</v>
      </c>
      <c r="C41" s="205">
        <f>'А13'!C41</f>
        <v>119.9</v>
      </c>
    </row>
    <row r="42" spans="1:3" ht="9.75">
      <c r="A42" s="590" t="s">
        <v>822</v>
      </c>
      <c r="B42" s="199">
        <f>'А13'!B42</f>
        <v>2.24</v>
      </c>
      <c r="C42" s="205">
        <f>'А13'!C42</f>
        <v>121.4</v>
      </c>
    </row>
    <row r="43" spans="1:3" ht="9.75">
      <c r="A43" s="590" t="s">
        <v>823</v>
      </c>
      <c r="B43" s="199">
        <f>'А13'!B43</f>
        <v>2.4</v>
      </c>
      <c r="C43" s="205">
        <f>'А13'!C43</f>
        <v>120.6</v>
      </c>
    </row>
    <row r="44" spans="1:3" ht="9.75">
      <c r="A44" s="590" t="s">
        <v>824</v>
      </c>
      <c r="B44" s="199">
        <f>'А13'!B44</f>
        <v>2.44</v>
      </c>
      <c r="C44" s="205">
        <f>'А13'!C44</f>
        <v>120.5</v>
      </c>
    </row>
    <row r="45" spans="1:3" ht="9.75">
      <c r="A45" s="590" t="s">
        <v>825</v>
      </c>
      <c r="B45" s="199">
        <f>'А13'!B45</f>
        <v>2.42</v>
      </c>
      <c r="C45" s="205">
        <f>'А13'!C45</f>
        <v>120.5</v>
      </c>
    </row>
    <row r="46" spans="1:3" ht="9.75">
      <c r="A46" s="590" t="s">
        <v>826</v>
      </c>
      <c r="B46" s="199">
        <f>'А13'!B46</f>
        <v>2.39</v>
      </c>
      <c r="C46" s="205">
        <f>'А13'!C46</f>
        <v>117.6</v>
      </c>
    </row>
    <row r="47" spans="1:3" ht="9.75">
      <c r="A47" s="590" t="s">
        <v>827</v>
      </c>
      <c r="B47" s="199">
        <f>'А13'!B47</f>
        <v>2.51</v>
      </c>
      <c r="C47" s="205">
        <f>'А13'!C47</f>
        <v>118.1</v>
      </c>
    </row>
    <row r="48" spans="1:3" ht="9.75">
      <c r="A48" s="590" t="s">
        <v>828</v>
      </c>
      <c r="B48" s="199">
        <f>'А13'!B48</f>
        <v>2.65</v>
      </c>
      <c r="C48" s="205">
        <f>'А13'!C48</f>
        <v>118.4</v>
      </c>
    </row>
    <row r="49" spans="1:3" ht="9.75">
      <c r="A49" s="590" t="s">
        <v>829</v>
      </c>
      <c r="B49" s="199">
        <f>'А13'!B49</f>
        <v>2.58</v>
      </c>
      <c r="C49" s="205">
        <f>'А13'!C49</f>
        <v>117.3</v>
      </c>
    </row>
    <row r="50" spans="1:3" ht="9.75">
      <c r="A50" s="590" t="s">
        <v>830</v>
      </c>
      <c r="B50" s="199">
        <f>'А13'!B50</f>
        <v>2.51</v>
      </c>
      <c r="C50" s="205">
        <f>'А13'!C50</f>
        <v>115.8</v>
      </c>
    </row>
    <row r="51" spans="1:3" ht="9.75">
      <c r="A51" s="590" t="s">
        <v>694</v>
      </c>
      <c r="B51" s="199">
        <f>'А13'!B51</f>
        <v>1.95</v>
      </c>
      <c r="C51" s="205">
        <f>'А13'!C51</f>
        <v>114.6</v>
      </c>
    </row>
    <row r="52" spans="1:3" ht="9.75">
      <c r="A52" s="590" t="s">
        <v>695</v>
      </c>
      <c r="B52" s="199">
        <f>'А13'!B52</f>
        <v>2.18</v>
      </c>
      <c r="C52" s="205">
        <f>'А13'!C52</f>
        <v>114.2</v>
      </c>
    </row>
    <row r="53" spans="1:3" ht="9.75">
      <c r="A53" s="590" t="s">
        <v>696</v>
      </c>
      <c r="B53" s="199">
        <f>'А13'!B53</f>
        <v>2.41</v>
      </c>
      <c r="C53" s="205">
        <f>'А13'!C53</f>
        <v>113.8</v>
      </c>
    </row>
    <row r="54" spans="1:3" ht="9.75">
      <c r="A54" s="590" t="s">
        <v>831</v>
      </c>
      <c r="B54" s="199">
        <f>'А13'!B54</f>
        <v>2.6</v>
      </c>
      <c r="C54" s="205">
        <f>'А13'!C54</f>
        <v>112.6</v>
      </c>
    </row>
    <row r="55" spans="1:3" ht="9.75">
      <c r="A55" s="590" t="s">
        <v>832</v>
      </c>
      <c r="B55" s="199">
        <f>'А13'!B55</f>
        <v>2.6</v>
      </c>
      <c r="C55" s="205">
        <f>'А13'!C55</f>
        <v>113.1</v>
      </c>
    </row>
    <row r="56" spans="1:3" ht="9.75">
      <c r="A56" s="590" t="s">
        <v>833</v>
      </c>
      <c r="B56" s="199">
        <f>'А13'!B56</f>
        <v>2.68</v>
      </c>
      <c r="C56" s="205">
        <f>'А13'!C56</f>
        <v>110.5</v>
      </c>
    </row>
    <row r="57" spans="1:3" ht="9.75">
      <c r="A57" s="590" t="s">
        <v>834</v>
      </c>
      <c r="B57" s="199">
        <f>'А13'!B57</f>
        <v>2.59</v>
      </c>
      <c r="C57" s="205">
        <f>'А13'!C57</f>
        <v>109.9</v>
      </c>
    </row>
    <row r="58" spans="1:3" ht="9.75">
      <c r="A58" s="590" t="s">
        <v>835</v>
      </c>
      <c r="B58" s="199">
        <f>'А13'!B58</f>
        <v>2.6</v>
      </c>
      <c r="C58" s="205">
        <f>'А13'!C58</f>
        <v>109.1</v>
      </c>
    </row>
    <row r="59" spans="1:3" ht="9.75">
      <c r="A59" s="590" t="s">
        <v>836</v>
      </c>
      <c r="B59" s="199">
        <f>'А13'!B59</f>
        <v>2.57</v>
      </c>
      <c r="C59" s="205">
        <f>'А13'!C59</f>
        <v>109.6</v>
      </c>
    </row>
    <row r="60" spans="1:3" ht="9.75">
      <c r="A60" s="590" t="s">
        <v>837</v>
      </c>
      <c r="B60" s="199">
        <f>'А13'!B60</f>
        <v>2.57</v>
      </c>
      <c r="C60" s="205">
        <f>'А13'!C60</f>
        <v>107.9</v>
      </c>
    </row>
    <row r="61" spans="1:3" ht="9.75">
      <c r="A61" s="590" t="s">
        <v>838</v>
      </c>
      <c r="B61" s="199">
        <f>'А13'!B61</f>
        <v>2.57</v>
      </c>
      <c r="C61" s="205">
        <f>'А13'!C61</f>
        <v>106.4</v>
      </c>
    </row>
    <row r="62" spans="1:3" ht="9.75">
      <c r="A62" s="589" t="s">
        <v>839</v>
      </c>
      <c r="B62" s="199">
        <f>'А13'!B62</f>
        <v>2.48</v>
      </c>
      <c r="C62" s="205">
        <f>'А13'!C62</f>
        <v>105</v>
      </c>
    </row>
    <row r="63" spans="1:3" ht="9.75">
      <c r="A63" s="589" t="s">
        <v>697</v>
      </c>
      <c r="B63" s="199">
        <f>'А13'!B63</f>
        <v>1.99</v>
      </c>
      <c r="C63" s="205">
        <f>'А13'!C63</f>
        <v>103.89</v>
      </c>
    </row>
    <row r="64" spans="1:3" ht="9.75">
      <c r="A64" s="589" t="s">
        <v>698</v>
      </c>
      <c r="B64" s="199">
        <f>'А13'!B64</f>
        <v>2.03</v>
      </c>
      <c r="C64" s="205">
        <f>'А13'!C64</f>
        <v>103.6</v>
      </c>
    </row>
    <row r="65" spans="1:3" ht="9.75">
      <c r="A65" s="591" t="s">
        <v>679</v>
      </c>
      <c r="B65" s="206">
        <f>'А13'!B65</f>
        <v>2.16</v>
      </c>
      <c r="C65" s="207">
        <f>'А13'!C65</f>
        <v>102.53</v>
      </c>
    </row>
    <row r="66" spans="1:3" ht="9.75">
      <c r="A66" s="591" t="s">
        <v>840</v>
      </c>
      <c r="B66" s="206">
        <f>'А13'!B66</f>
        <v>2.26</v>
      </c>
      <c r="C66" s="207">
        <f>'А13'!C66</f>
        <v>103.99</v>
      </c>
    </row>
    <row r="67" spans="1:3" ht="9.75">
      <c r="A67" s="591" t="s">
        <v>841</v>
      </c>
      <c r="B67" s="206">
        <f>'А13'!B67</f>
        <v>2.17</v>
      </c>
      <c r="C67" s="207">
        <f>'А13'!C67</f>
        <v>104.05</v>
      </c>
    </row>
    <row r="68" spans="1:3" ht="9.75">
      <c r="A68" s="592" t="s">
        <v>842</v>
      </c>
      <c r="B68" s="206">
        <f>'А13'!B68</f>
        <v>2.21</v>
      </c>
      <c r="C68" s="207">
        <f>'А13'!C68</f>
        <v>102.93</v>
      </c>
    </row>
    <row r="69" spans="1:12" ht="9.75">
      <c r="A69" s="592" t="s">
        <v>843</v>
      </c>
      <c r="B69" s="206">
        <f>'А13'!B69</f>
        <v>2.29</v>
      </c>
      <c r="C69" s="207">
        <f>'А13'!C69</f>
        <v>102.97</v>
      </c>
      <c r="F69" s="12"/>
      <c r="G69" s="12"/>
      <c r="H69" s="12"/>
      <c r="I69" s="12"/>
      <c r="J69" s="12"/>
      <c r="K69" s="12"/>
      <c r="L69" s="12"/>
    </row>
    <row r="70" spans="1:12" ht="9.75">
      <c r="A70" s="592" t="s">
        <v>844</v>
      </c>
      <c r="B70" s="206">
        <f>'А13'!B70</f>
        <v>2.37</v>
      </c>
      <c r="C70" s="207">
        <f>'А13'!C70</f>
        <v>101.95</v>
      </c>
      <c r="F70" s="12"/>
      <c r="G70" s="12"/>
      <c r="H70" s="12"/>
      <c r="I70" s="12"/>
      <c r="J70" s="12"/>
      <c r="K70" s="12"/>
      <c r="L70" s="12"/>
    </row>
    <row r="71" spans="1:12" ht="9.75">
      <c r="A71" s="592" t="s">
        <v>845</v>
      </c>
      <c r="B71" s="206">
        <f>'А13'!B71</f>
        <v>2.34</v>
      </c>
      <c r="C71" s="207">
        <f>'А13'!C71</f>
        <v>102.02</v>
      </c>
      <c r="F71" s="12"/>
      <c r="G71" s="12"/>
      <c r="H71" s="12"/>
      <c r="I71" s="12"/>
      <c r="J71" s="12"/>
      <c r="K71" s="12"/>
      <c r="L71" s="12"/>
    </row>
    <row r="72" spans="1:12" ht="9.75">
      <c r="A72" s="592" t="s">
        <v>846</v>
      </c>
      <c r="B72" s="206">
        <f>'А13'!B72</f>
        <v>2.36</v>
      </c>
      <c r="C72" s="207">
        <f>'А13'!C72</f>
        <v>101.6</v>
      </c>
      <c r="F72" s="12"/>
      <c r="G72" s="12"/>
      <c r="H72" s="12"/>
      <c r="I72" s="12"/>
      <c r="J72" s="12"/>
      <c r="K72" s="12"/>
      <c r="L72" s="12"/>
    </row>
    <row r="73" spans="1:12" ht="9.75">
      <c r="A73" s="592" t="s">
        <v>847</v>
      </c>
      <c r="B73" s="206">
        <f>'А13'!B73</f>
        <v>2.4</v>
      </c>
      <c r="C73" s="207">
        <f>'А13'!C73</f>
        <v>101.2</v>
      </c>
      <c r="F73" s="12"/>
      <c r="G73" s="12"/>
      <c r="H73" s="12"/>
      <c r="I73" s="12"/>
      <c r="J73" s="12"/>
      <c r="K73" s="12"/>
      <c r="L73" s="12"/>
    </row>
    <row r="74" spans="1:12" ht="9.75">
      <c r="A74" s="592" t="s">
        <v>848</v>
      </c>
      <c r="B74" s="206">
        <f>'А13'!B74</f>
        <v>2.34</v>
      </c>
      <c r="C74" s="207">
        <f>'А13'!C74</f>
        <v>101.26</v>
      </c>
      <c r="F74" s="12"/>
      <c r="G74" s="12"/>
      <c r="H74" s="12"/>
      <c r="I74" s="12"/>
      <c r="J74" s="12"/>
      <c r="K74" s="12"/>
      <c r="L74" s="12"/>
    </row>
    <row r="75" spans="1:12" ht="9.75">
      <c r="A75" s="592" t="s">
        <v>699</v>
      </c>
      <c r="B75" s="206">
        <f>'А13'!B75</f>
        <v>2.06</v>
      </c>
      <c r="C75" s="207">
        <f>'А13'!C75</f>
        <v>100.45</v>
      </c>
      <c r="F75" s="12"/>
      <c r="G75" s="12"/>
      <c r="H75" s="12"/>
      <c r="I75" s="12"/>
      <c r="J75" s="12"/>
      <c r="K75" s="12"/>
      <c r="L75" s="12"/>
    </row>
    <row r="76" spans="1:12" ht="9.75">
      <c r="A76" s="592" t="s">
        <v>700</v>
      </c>
      <c r="B76" s="206">
        <f>'А13'!B76</f>
        <v>2.11</v>
      </c>
      <c r="C76" s="207">
        <f>'А13'!C76</f>
        <v>100.26</v>
      </c>
      <c r="E76" s="12"/>
      <c r="F76" s="12"/>
      <c r="G76" s="12"/>
      <c r="H76" s="12"/>
      <c r="I76" s="12"/>
      <c r="J76" s="12"/>
      <c r="K76" s="12"/>
      <c r="L76" s="12"/>
    </row>
    <row r="77" spans="1:12" ht="9.75">
      <c r="A77" s="592" t="s">
        <v>680</v>
      </c>
      <c r="B77" s="206">
        <f>'А13'!B77</f>
        <v>2.09</v>
      </c>
      <c r="C77" s="207">
        <f>'А13'!C77</f>
        <v>99</v>
      </c>
      <c r="F77" s="12"/>
      <c r="G77" s="12"/>
      <c r="H77" s="12"/>
      <c r="I77" s="12"/>
      <c r="J77" s="12"/>
      <c r="K77" s="12"/>
      <c r="L77" s="12"/>
    </row>
    <row r="78" spans="1:12" ht="9.75">
      <c r="A78" s="593" t="s">
        <v>849</v>
      </c>
      <c r="B78" s="206">
        <f>'А13'!B78</f>
        <v>2.19</v>
      </c>
      <c r="C78" s="207">
        <f>'А13'!C78</f>
        <v>101.51</v>
      </c>
      <c r="F78" s="12"/>
      <c r="G78" s="12"/>
      <c r="H78" s="12"/>
      <c r="I78" s="12"/>
      <c r="J78" s="12"/>
      <c r="K78" s="12"/>
      <c r="L78" s="12"/>
    </row>
    <row r="79" spans="1:3" ht="9.75">
      <c r="A79" s="593" t="s">
        <v>850</v>
      </c>
      <c r="B79" s="206">
        <f>'А13'!B79</f>
        <v>2.23</v>
      </c>
      <c r="C79" s="207">
        <f>'А13'!C79</f>
        <v>100.21</v>
      </c>
    </row>
    <row r="80" spans="1:3" ht="9.75">
      <c r="A80" s="593" t="s">
        <v>851</v>
      </c>
      <c r="B80" s="206">
        <f>'А13'!B80</f>
        <v>2.18</v>
      </c>
      <c r="C80" s="207">
        <f>'А13'!C80</f>
        <v>98.85</v>
      </c>
    </row>
    <row r="81" spans="1:3" ht="9.75">
      <c r="A81" s="593" t="s">
        <v>852</v>
      </c>
      <c r="B81" s="206">
        <f>'А13'!B81</f>
        <v>2.22</v>
      </c>
      <c r="C81" s="207">
        <f>'А13'!C81</f>
        <v>98.5</v>
      </c>
    </row>
    <row r="82" spans="1:3" ht="9.75">
      <c r="A82" s="593" t="s">
        <v>853</v>
      </c>
      <c r="B82" s="206">
        <f>'А13'!B82</f>
        <v>2.19</v>
      </c>
      <c r="C82" s="207">
        <f>'А13'!C82</f>
        <v>96.76</v>
      </c>
    </row>
    <row r="83" spans="1:3" ht="9.75">
      <c r="A83" s="593" t="s">
        <v>854</v>
      </c>
      <c r="B83" s="206">
        <f>'А13'!B83</f>
        <v>2.1</v>
      </c>
      <c r="C83" s="207">
        <f>'А13'!C83</f>
        <v>97.63</v>
      </c>
    </row>
    <row r="84" spans="1:3" ht="9.75">
      <c r="A84" s="593" t="s">
        <v>855</v>
      </c>
      <c r="B84" s="206">
        <f>'А13'!B84</f>
        <v>2.19</v>
      </c>
      <c r="C84" s="207">
        <f>'А13'!C84</f>
        <v>97.6</v>
      </c>
    </row>
    <row r="85" spans="1:3" ht="9.75">
      <c r="A85" s="593" t="s">
        <v>856</v>
      </c>
      <c r="B85" s="206">
        <f>'А13'!B85</f>
        <v>2.22</v>
      </c>
      <c r="C85" s="207">
        <f>'А13'!C85</f>
        <v>96.53</v>
      </c>
    </row>
    <row r="86" spans="1:3" ht="9.75">
      <c r="A86" s="593" t="s">
        <v>857</v>
      </c>
      <c r="B86" s="206">
        <f>'А13'!B86</f>
        <v>2.18</v>
      </c>
      <c r="C86" s="207">
        <f>'А13'!C86</f>
        <v>96.03</v>
      </c>
    </row>
    <row r="87" spans="1:3" ht="9.75">
      <c r="A87" s="594" t="s">
        <v>701</v>
      </c>
      <c r="B87" s="206">
        <f>'А13'!B87</f>
        <v>2.06</v>
      </c>
      <c r="C87" s="207">
        <f>'А13'!C87</f>
        <v>94.11</v>
      </c>
    </row>
    <row r="88" spans="1:3" ht="9.75">
      <c r="A88" s="594" t="s">
        <v>702</v>
      </c>
      <c r="B88" s="206">
        <f>'А13'!B88</f>
        <v>2.06</v>
      </c>
      <c r="C88" s="207">
        <f>'А13'!C88</f>
        <v>93.76</v>
      </c>
    </row>
    <row r="89" spans="1:3" ht="9.75">
      <c r="A89" s="594" t="s">
        <v>681</v>
      </c>
      <c r="B89" s="206">
        <f>'А13'!B89</f>
        <v>2.05</v>
      </c>
      <c r="C89" s="207">
        <f>'А13'!C89</f>
        <v>92.04</v>
      </c>
    </row>
    <row r="90" spans="1:3" ht="9.75">
      <c r="A90" s="594" t="s">
        <v>858</v>
      </c>
      <c r="B90" s="206">
        <f>'А13'!B90</f>
        <v>2.18</v>
      </c>
      <c r="C90" s="207">
        <f>'А13'!C90</f>
        <v>92.83</v>
      </c>
    </row>
    <row r="91" spans="1:3" ht="9.75">
      <c r="A91" s="594" t="s">
        <v>859</v>
      </c>
      <c r="B91" s="206">
        <f>'А13'!B91</f>
        <v>2.25</v>
      </c>
      <c r="C91" s="207">
        <f>'А13'!C91</f>
        <v>93.35</v>
      </c>
    </row>
    <row r="92" spans="1:3" ht="9.75">
      <c r="A92" s="594" t="s">
        <v>860</v>
      </c>
      <c r="B92" s="206">
        <f>'А13'!B92</f>
        <v>2.2</v>
      </c>
      <c r="C92" s="207">
        <f>'А13'!C92</f>
        <v>92.87</v>
      </c>
    </row>
    <row r="93" spans="1:3" ht="9.75">
      <c r="A93" s="594" t="s">
        <v>861</v>
      </c>
      <c r="B93" s="206">
        <f>'А13'!B93</f>
        <v>2.13</v>
      </c>
      <c r="C93" s="207">
        <f>'А13'!C93</f>
        <v>93.35</v>
      </c>
    </row>
    <row r="94" spans="1:3" ht="9.75">
      <c r="A94" s="594" t="s">
        <v>862</v>
      </c>
      <c r="B94" s="206">
        <f>'А13'!B94</f>
        <v>2.1</v>
      </c>
      <c r="C94" s="207">
        <f>'А13'!C94</f>
        <v>92.53</v>
      </c>
    </row>
    <row r="95" spans="1:3" ht="9.75">
      <c r="A95" s="594" t="s">
        <v>863</v>
      </c>
      <c r="B95" s="206">
        <f>'А13'!B95</f>
        <v>2.18</v>
      </c>
      <c r="C95" s="207">
        <f>'А13'!C95</f>
        <v>93.92</v>
      </c>
    </row>
    <row r="96" spans="1:3" ht="9.75">
      <c r="A96" s="594" t="s">
        <v>864</v>
      </c>
      <c r="B96" s="203">
        <f>'А13'!B96</f>
        <v>2.17</v>
      </c>
      <c r="C96" s="485">
        <f>'А13'!C96</f>
        <v>94.79</v>
      </c>
    </row>
    <row r="97" spans="1:3" ht="9.75">
      <c r="A97" s="594" t="s">
        <v>865</v>
      </c>
      <c r="B97" s="203">
        <f>'А13'!B97</f>
        <v>2.19</v>
      </c>
      <c r="C97" s="485">
        <f>'А13'!C97</f>
        <v>94.83</v>
      </c>
    </row>
    <row r="98" spans="1:3" ht="9.75">
      <c r="A98" s="594" t="s">
        <v>866</v>
      </c>
      <c r="B98" s="203">
        <f>'А13'!B98</f>
        <v>2.21</v>
      </c>
      <c r="C98" s="485">
        <f>'А13'!C98</f>
        <v>94.99</v>
      </c>
    </row>
    <row r="99" spans="1:3" ht="9.75">
      <c r="A99" s="594" t="s">
        <v>703</v>
      </c>
      <c r="B99" s="203">
        <f>'А13'!B99</f>
        <v>2.07</v>
      </c>
      <c r="C99" s="485">
        <f>'А13'!C99</f>
        <v>93.94</v>
      </c>
    </row>
    <row r="100" spans="1:3" ht="9.75">
      <c r="A100" s="594" t="s">
        <v>704</v>
      </c>
      <c r="B100" s="203">
        <f>'А13'!B100</f>
        <v>2.02</v>
      </c>
      <c r="C100" s="485">
        <f>'А13'!C100</f>
        <v>94.07</v>
      </c>
    </row>
    <row r="101" spans="1:3" ht="9.75">
      <c r="A101" s="594" t="s">
        <v>682</v>
      </c>
      <c r="B101" s="203">
        <f>'А13'!B101</f>
        <v>2</v>
      </c>
      <c r="C101" s="485">
        <f>'А13'!C101</f>
        <v>93.22</v>
      </c>
    </row>
    <row r="102" spans="1:3" ht="9.75">
      <c r="A102" s="594" t="s">
        <v>867</v>
      </c>
      <c r="B102" s="203">
        <f>'А13'!B102</f>
        <v>2.06</v>
      </c>
      <c r="C102" s="485">
        <f>'А13'!C102</f>
        <v>93.77</v>
      </c>
    </row>
    <row r="103" spans="1:3" ht="9.75">
      <c r="A103" s="594" t="s">
        <v>868</v>
      </c>
      <c r="B103" s="203">
        <f>'А13'!B103</f>
        <v>2.18</v>
      </c>
      <c r="C103" s="485">
        <f>'А13'!C103</f>
        <v>94.2</v>
      </c>
    </row>
    <row r="104" spans="1:3" ht="9.75">
      <c r="A104" s="594" t="s">
        <v>674</v>
      </c>
      <c r="B104" s="203">
        <f>'А13'!B104</f>
        <v>2.17</v>
      </c>
      <c r="C104" s="485">
        <f>'А13'!C104</f>
        <v>94.46</v>
      </c>
    </row>
    <row r="105" spans="1:3" ht="9.75">
      <c r="A105" s="594" t="s">
        <v>869</v>
      </c>
      <c r="B105" s="203">
        <f>'А13'!B105</f>
        <v>2.16</v>
      </c>
      <c r="C105" s="485">
        <f>'А13'!C105</f>
        <v>93.79</v>
      </c>
    </row>
    <row r="106" spans="1:3" ht="9.75">
      <c r="A106" s="594" t="s">
        <v>870</v>
      </c>
      <c r="B106" s="203">
        <f>'А13'!B106</f>
        <v>2.17</v>
      </c>
      <c r="C106" s="485">
        <f>'А13'!C106</f>
        <v>92.96</v>
      </c>
    </row>
    <row r="107" spans="1:3" ht="9.75">
      <c r="A107" s="594" t="s">
        <v>675</v>
      </c>
      <c r="B107" s="203">
        <f>'А13'!B107</f>
        <v>2.14</v>
      </c>
      <c r="C107" s="485">
        <f>'А13'!C107</f>
        <v>93.18</v>
      </c>
    </row>
    <row r="108" spans="1:3" ht="9.75">
      <c r="A108" s="594" t="s">
        <v>871</v>
      </c>
      <c r="B108" s="203">
        <f>'А13'!B108</f>
        <v>2.05</v>
      </c>
      <c r="C108" s="485">
        <f>'А13'!C108</f>
        <v>93.25</v>
      </c>
    </row>
    <row r="109" spans="1:3" ht="9.75">
      <c r="A109" s="594" t="s">
        <v>872</v>
      </c>
      <c r="B109" s="203">
        <f>'А13'!B109</f>
        <v>2.11</v>
      </c>
      <c r="C109" s="485">
        <f>'А13'!C109</f>
        <v>93.07</v>
      </c>
    </row>
    <row r="110" spans="1:3" ht="9.75">
      <c r="A110" s="594" t="s">
        <v>677</v>
      </c>
      <c r="B110" s="203">
        <f>'А13'!B110</f>
        <v>2.12</v>
      </c>
      <c r="C110" s="485">
        <f>'А13'!C110</f>
        <v>94.66</v>
      </c>
    </row>
    <row r="111" spans="1:3" ht="9.75">
      <c r="A111" s="594" t="s">
        <v>705</v>
      </c>
      <c r="B111" s="203">
        <f>'А13'!B111</f>
        <v>1.99</v>
      </c>
      <c r="C111" s="485">
        <f>'А13'!C111</f>
        <v>92.98</v>
      </c>
    </row>
    <row r="112" spans="1:3" ht="9.75">
      <c r="A112" s="594" t="s">
        <v>706</v>
      </c>
      <c r="B112" s="203">
        <f>'А13'!B112</f>
        <v>1.98</v>
      </c>
      <c r="C112" s="485">
        <f>'А13'!C112</f>
        <v>94.58</v>
      </c>
    </row>
    <row r="113" spans="1:3" ht="9.75">
      <c r="A113" s="594" t="s">
        <v>671</v>
      </c>
      <c r="B113" s="203">
        <f>'А13'!B113</f>
        <v>2.04</v>
      </c>
      <c r="C113" s="485">
        <f>'А13'!C113</f>
        <v>90</v>
      </c>
    </row>
    <row r="114" spans="1:3" ht="9.75">
      <c r="A114" s="594" t="s">
        <v>873</v>
      </c>
      <c r="B114" s="203">
        <f>'А13'!B114</f>
        <v>2.12</v>
      </c>
      <c r="C114" s="485">
        <f>'А13'!C114</f>
        <v>90.39</v>
      </c>
    </row>
    <row r="115" spans="1:3" ht="9.75">
      <c r="A115" s="594" t="s">
        <v>874</v>
      </c>
      <c r="B115" s="203">
        <f>'А13'!B115</f>
        <v>2.23</v>
      </c>
      <c r="C115" s="485">
        <f>'А13'!C115</f>
        <v>90.85</v>
      </c>
    </row>
    <row r="116" spans="1:3" ht="9.75">
      <c r="A116" s="594" t="s">
        <v>678</v>
      </c>
      <c r="B116" s="203">
        <f>'А13'!B116</f>
        <v>2.18</v>
      </c>
      <c r="C116" s="485">
        <f>'А13'!C116</f>
        <v>90.85</v>
      </c>
    </row>
    <row r="117" spans="1:3" ht="9.75">
      <c r="A117" s="594" t="s">
        <v>875</v>
      </c>
      <c r="B117" s="203">
        <f>'А13'!B117</f>
        <v>2.08</v>
      </c>
      <c r="C117" s="485">
        <f>'А13'!C117</f>
        <v>93.15</v>
      </c>
    </row>
    <row r="118" spans="1:3" ht="9.75">
      <c r="A118" s="594" t="s">
        <v>876</v>
      </c>
      <c r="B118" s="203">
        <f>'А13'!B118</f>
        <v>2.2</v>
      </c>
      <c r="C118" s="485">
        <f>'А13'!C118</f>
        <v>92.79</v>
      </c>
    </row>
    <row r="119" spans="1:3" ht="9.75">
      <c r="A119" s="594" t="s">
        <v>672</v>
      </c>
      <c r="B119" s="203">
        <f>'А13'!B119</f>
        <v>2.12</v>
      </c>
      <c r="C119" s="485">
        <f>'А13'!C119</f>
        <v>92.63</v>
      </c>
    </row>
    <row r="120" spans="1:3" ht="9.75">
      <c r="A120" s="594" t="s">
        <v>877</v>
      </c>
      <c r="B120" s="203">
        <f>'А13'!B120</f>
        <v>2.08</v>
      </c>
      <c r="C120" s="485">
        <f>'А13'!C120</f>
        <v>92.07</v>
      </c>
    </row>
    <row r="121" spans="1:3" ht="9.75">
      <c r="A121" s="594" t="s">
        <v>878</v>
      </c>
      <c r="B121" s="203">
        <f>'А13'!B121</f>
        <v>2.15</v>
      </c>
      <c r="C121" s="485">
        <f>'А13'!C121</f>
        <v>92.1</v>
      </c>
    </row>
    <row r="122" spans="1:3" ht="9.75">
      <c r="A122" s="594" t="s">
        <v>673</v>
      </c>
      <c r="B122" s="203">
        <f>'А13'!B122</f>
        <v>2.13</v>
      </c>
      <c r="C122" s="485">
        <f>'А13'!C122</f>
        <v>92.23</v>
      </c>
    </row>
    <row r="123" spans="1:3" ht="9.75">
      <c r="A123" s="594" t="s">
        <v>893</v>
      </c>
      <c r="B123" s="203">
        <f>'А13'!B123</f>
        <v>2.06</v>
      </c>
      <c r="C123" s="485">
        <f>'А13'!C123</f>
        <v>92.24</v>
      </c>
    </row>
    <row r="124" spans="1:3" ht="9.75">
      <c r="A124" s="594" t="s">
        <v>894</v>
      </c>
      <c r="B124" s="203">
        <f>'А13'!B124</f>
        <v>2.13</v>
      </c>
      <c r="C124" s="485">
        <f>'А13'!C124</f>
        <v>92.36</v>
      </c>
    </row>
    <row r="125" spans="1:3" ht="9.75">
      <c r="A125" s="594" t="s">
        <v>887</v>
      </c>
      <c r="B125" s="203">
        <f>'А13'!B125</f>
        <v>2.18</v>
      </c>
      <c r="C125" s="485">
        <f>'А13'!C125</f>
        <v>91.16</v>
      </c>
    </row>
    <row r="126" spans="1:3" ht="9.75">
      <c r="A126" s="594"/>
      <c r="B126" s="203"/>
      <c r="C126" s="485"/>
    </row>
    <row r="127" spans="1:3" ht="9.75">
      <c r="A127" s="594"/>
      <c r="B127" s="203"/>
      <c r="C127" s="485"/>
    </row>
    <row r="128" spans="1:3" ht="9.75">
      <c r="A128" s="594"/>
      <c r="B128" s="203"/>
      <c r="C128" s="485"/>
    </row>
  </sheetData>
  <sheetProtection/>
  <mergeCells count="3">
    <mergeCell ref="A3:A4"/>
    <mergeCell ref="B3:B4"/>
    <mergeCell ref="C3:C4"/>
  </mergeCells>
  <printOptions/>
  <pageMargins left="0.7086614173228347" right="0.7086614173228347" top="0.7480314960629921" bottom="0.7480314960629921" header="0.31496062992125984" footer="0.31496062992125984"/>
  <pageSetup horizontalDpi="600" verticalDpi="600" orientation="portrait" scale="81" r:id="rId1"/>
</worksheet>
</file>

<file path=xl/worksheets/sheet31.xml><?xml version="1.0" encoding="utf-8"?>
<worksheet xmlns="http://schemas.openxmlformats.org/spreadsheetml/2006/main" xmlns:r="http://schemas.openxmlformats.org/officeDocument/2006/relationships">
  <sheetPr>
    <tabColor theme="0" tint="-0.24997000396251678"/>
  </sheetPr>
  <dimension ref="A1:M17"/>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37.00390625" style="0" customWidth="1"/>
    <col min="2" max="6" width="9.7109375" style="0" customWidth="1"/>
    <col min="7" max="7" width="9.7109375" style="508" customWidth="1"/>
    <col min="8" max="8" width="9.8515625" style="0" customWidth="1"/>
    <col min="12" max="12" width="9.7109375" style="0" customWidth="1"/>
  </cols>
  <sheetData>
    <row r="1" spans="1:13" ht="14.25">
      <c r="A1" s="247" t="s">
        <v>455</v>
      </c>
      <c r="B1" s="76"/>
      <c r="C1" s="76"/>
      <c r="D1" s="77"/>
      <c r="E1" s="77"/>
      <c r="F1" s="77"/>
      <c r="M1" s="746"/>
    </row>
    <row r="2" spans="1:6" ht="15" thickBot="1">
      <c r="A2" s="208"/>
      <c r="B2" s="66"/>
      <c r="C2" s="66"/>
      <c r="D2" s="334"/>
      <c r="E2" s="334"/>
      <c r="F2" s="334"/>
    </row>
    <row r="3" spans="1:12" ht="15" thickBot="1">
      <c r="A3" s="32"/>
      <c r="B3" s="363" t="s">
        <v>778</v>
      </c>
      <c r="C3" s="693" t="s">
        <v>781</v>
      </c>
      <c r="D3" s="532" t="s">
        <v>581</v>
      </c>
      <c r="E3" s="532" t="s">
        <v>615</v>
      </c>
      <c r="F3" s="565" t="s">
        <v>676</v>
      </c>
      <c r="G3" s="694" t="s">
        <v>669</v>
      </c>
      <c r="H3" s="694" t="s">
        <v>601</v>
      </c>
      <c r="I3" s="694" t="s">
        <v>605</v>
      </c>
      <c r="J3" s="694" t="s">
        <v>645</v>
      </c>
      <c r="K3" s="694" t="s">
        <v>879</v>
      </c>
      <c r="L3" s="709" t="s">
        <v>895</v>
      </c>
    </row>
    <row r="4" spans="1:12" ht="15" thickBot="1">
      <c r="A4" s="32"/>
      <c r="B4" s="210" t="s">
        <v>172</v>
      </c>
      <c r="C4" s="210" t="s">
        <v>172</v>
      </c>
      <c r="D4" s="500" t="s">
        <v>172</v>
      </c>
      <c r="E4" s="486" t="s">
        <v>172</v>
      </c>
      <c r="F4" s="564" t="s">
        <v>172</v>
      </c>
      <c r="G4" s="581" t="s">
        <v>172</v>
      </c>
      <c r="H4" s="581" t="s">
        <v>172</v>
      </c>
      <c r="I4" s="581" t="s">
        <v>172</v>
      </c>
      <c r="J4" s="581" t="s">
        <v>172</v>
      </c>
      <c r="K4" s="581" t="s">
        <v>172</v>
      </c>
      <c r="L4" s="581" t="s">
        <v>172</v>
      </c>
    </row>
    <row r="5" spans="1:12" ht="18.75">
      <c r="A5" s="487" t="s">
        <v>413</v>
      </c>
      <c r="B5" s="214">
        <v>824.201947</v>
      </c>
      <c r="C5" s="214">
        <v>806.625907</v>
      </c>
      <c r="D5" s="214">
        <v>811.558</v>
      </c>
      <c r="E5" s="214">
        <v>808.098687</v>
      </c>
      <c r="F5" s="214">
        <v>846.384</v>
      </c>
      <c r="G5" s="214">
        <v>836.978476</v>
      </c>
      <c r="H5" s="214">
        <v>918.582282</v>
      </c>
      <c r="I5" s="214">
        <v>879.209</v>
      </c>
      <c r="J5" s="214">
        <v>864.270021</v>
      </c>
      <c r="K5" s="214">
        <v>931.624045</v>
      </c>
      <c r="L5" s="214">
        <v>988.298178</v>
      </c>
    </row>
    <row r="6" spans="1:12" ht="18.75">
      <c r="A6" s="487" t="s">
        <v>414</v>
      </c>
      <c r="B6" s="215">
        <v>0</v>
      </c>
      <c r="C6" s="215">
        <v>0</v>
      </c>
      <c r="D6" s="215">
        <v>0</v>
      </c>
      <c r="E6" s="215">
        <v>0</v>
      </c>
      <c r="F6" s="215">
        <v>0</v>
      </c>
      <c r="G6" s="215">
        <v>0</v>
      </c>
      <c r="H6" s="215">
        <v>0</v>
      </c>
      <c r="I6" s="215">
        <v>0</v>
      </c>
      <c r="J6" s="215">
        <v>0</v>
      </c>
      <c r="K6" s="215">
        <v>0</v>
      </c>
      <c r="L6" s="215">
        <v>0</v>
      </c>
    </row>
    <row r="7" spans="1:12" ht="14.25">
      <c r="A7" s="487" t="s">
        <v>415</v>
      </c>
      <c r="B7" s="189">
        <v>0.049905</v>
      </c>
      <c r="C7" s="189">
        <v>0.593038</v>
      </c>
      <c r="D7" s="189">
        <v>0.537</v>
      </c>
      <c r="E7" s="189">
        <v>0.516102</v>
      </c>
      <c r="F7" s="189">
        <v>0.27316</v>
      </c>
      <c r="G7" s="189">
        <v>0.26582</v>
      </c>
      <c r="H7" s="189">
        <v>0.213507</v>
      </c>
      <c r="I7" s="189">
        <v>0.204</v>
      </c>
      <c r="J7" s="189">
        <v>0.203053</v>
      </c>
      <c r="K7" s="189">
        <v>0.195934</v>
      </c>
      <c r="L7" s="189">
        <v>0.148086</v>
      </c>
    </row>
    <row r="8" spans="1:12" ht="14.25">
      <c r="A8" s="487" t="s">
        <v>416</v>
      </c>
      <c r="B8" s="189">
        <v>0.021999</v>
      </c>
      <c r="C8" s="189">
        <v>0.021128</v>
      </c>
      <c r="D8" s="189">
        <v>0</v>
      </c>
      <c r="E8" s="189">
        <v>0.01802</v>
      </c>
      <c r="F8" s="189">
        <v>0.211534</v>
      </c>
      <c r="G8" s="189">
        <v>0.322578</v>
      </c>
      <c r="H8" s="189">
        <v>2.310882</v>
      </c>
      <c r="I8" s="189">
        <v>2.363</v>
      </c>
      <c r="J8" s="189">
        <v>1.983699</v>
      </c>
      <c r="K8" s="189">
        <v>1.905993</v>
      </c>
      <c r="L8" s="189">
        <v>1.680426</v>
      </c>
    </row>
    <row r="9" spans="1:12" ht="14.25">
      <c r="A9" s="487" t="s">
        <v>417</v>
      </c>
      <c r="B9" s="215">
        <v>0</v>
      </c>
      <c r="C9" s="215">
        <v>0</v>
      </c>
      <c r="D9" s="215">
        <v>0</v>
      </c>
      <c r="E9" s="215">
        <v>0</v>
      </c>
      <c r="F9" s="215">
        <v>0</v>
      </c>
      <c r="G9" s="215">
        <v>0</v>
      </c>
      <c r="H9" s="215">
        <v>0</v>
      </c>
      <c r="I9" s="215">
        <v>0</v>
      </c>
      <c r="J9" s="215">
        <v>0</v>
      </c>
      <c r="K9" s="215">
        <v>0</v>
      </c>
      <c r="L9" s="215">
        <v>0</v>
      </c>
    </row>
    <row r="10" spans="1:12" ht="14.25">
      <c r="A10" s="490" t="s">
        <v>418</v>
      </c>
      <c r="B10" s="215">
        <f aca="true" t="shared" si="0" ref="B10:J10">SUM(B5:B8)-B9</f>
        <v>824.273851</v>
      </c>
      <c r="C10" s="215">
        <f t="shared" si="0"/>
        <v>807.2400729999999</v>
      </c>
      <c r="D10" s="215">
        <f t="shared" si="0"/>
        <v>812.095</v>
      </c>
      <c r="E10" s="215">
        <f t="shared" si="0"/>
        <v>808.6328090000001</v>
      </c>
      <c r="F10" s="215">
        <f t="shared" si="0"/>
        <v>846.868694</v>
      </c>
      <c r="G10" s="215">
        <f t="shared" si="0"/>
        <v>837.566874</v>
      </c>
      <c r="H10" s="215">
        <f t="shared" si="0"/>
        <v>921.106671</v>
      </c>
      <c r="I10" s="215">
        <f t="shared" si="0"/>
        <v>881.776</v>
      </c>
      <c r="J10" s="215">
        <f t="shared" si="0"/>
        <v>866.456773</v>
      </c>
      <c r="K10" s="215">
        <v>933.725972</v>
      </c>
      <c r="L10" s="215">
        <v>990.126689</v>
      </c>
    </row>
    <row r="11" spans="1:12" ht="14.25">
      <c r="A11" s="488" t="s">
        <v>419</v>
      </c>
      <c r="B11" s="215">
        <v>520.532683</v>
      </c>
      <c r="C11" s="215">
        <v>498.56151</v>
      </c>
      <c r="D11" s="215">
        <v>509.478</v>
      </c>
      <c r="E11" s="215">
        <v>524.604882</v>
      </c>
      <c r="F11" s="215">
        <v>526.750571</v>
      </c>
      <c r="G11" s="215">
        <v>552.556492</v>
      </c>
      <c r="H11" s="215">
        <v>622.321941</v>
      </c>
      <c r="I11" s="215">
        <v>621.518</v>
      </c>
      <c r="J11" s="215">
        <v>606.084582</v>
      </c>
      <c r="K11" s="215">
        <v>648.353729</v>
      </c>
      <c r="L11" s="215">
        <v>693.086056</v>
      </c>
    </row>
    <row r="12" spans="1:12" ht="18.75">
      <c r="A12" s="487" t="s">
        <v>421</v>
      </c>
      <c r="B12" s="215">
        <v>19.103737</v>
      </c>
      <c r="C12" s="215">
        <v>0.477464</v>
      </c>
      <c r="D12" s="215">
        <v>0</v>
      </c>
      <c r="E12" s="215">
        <v>0</v>
      </c>
      <c r="F12" s="215">
        <v>0</v>
      </c>
      <c r="G12" s="215">
        <v>0</v>
      </c>
      <c r="H12" s="215">
        <v>0</v>
      </c>
      <c r="I12" s="215">
        <v>0</v>
      </c>
      <c r="J12" s="215">
        <v>0</v>
      </c>
      <c r="K12" s="215">
        <v>0</v>
      </c>
      <c r="L12" s="215">
        <v>0</v>
      </c>
    </row>
    <row r="13" spans="1:12" ht="18.75">
      <c r="A13" s="487" t="s">
        <v>422</v>
      </c>
      <c r="B13" s="215">
        <v>197.051264</v>
      </c>
      <c r="C13" s="215">
        <v>167.383012</v>
      </c>
      <c r="D13" s="215">
        <v>177.807</v>
      </c>
      <c r="E13" s="215">
        <v>201.237679</v>
      </c>
      <c r="F13" s="215">
        <v>142.936</v>
      </c>
      <c r="G13" s="215">
        <v>155.901925</v>
      </c>
      <c r="H13" s="215">
        <v>195.04433799999998</v>
      </c>
      <c r="I13" s="215">
        <v>210.318</v>
      </c>
      <c r="J13" s="215">
        <v>206.544545</v>
      </c>
      <c r="K13" s="215">
        <v>220.909998</v>
      </c>
      <c r="L13" s="215">
        <v>201.156062</v>
      </c>
    </row>
    <row r="14" spans="1:12" ht="18.75">
      <c r="A14" s="487" t="s">
        <v>423</v>
      </c>
      <c r="B14" s="214">
        <v>19.103737</v>
      </c>
      <c r="C14" s="214">
        <v>0.477464</v>
      </c>
      <c r="D14" s="214">
        <v>0</v>
      </c>
      <c r="E14" s="214">
        <v>0</v>
      </c>
      <c r="F14" s="214">
        <v>0</v>
      </c>
      <c r="G14" s="214">
        <v>0</v>
      </c>
      <c r="H14" s="214">
        <v>0</v>
      </c>
      <c r="I14" s="214">
        <v>0</v>
      </c>
      <c r="J14" s="214">
        <v>0</v>
      </c>
      <c r="K14" s="214">
        <v>0</v>
      </c>
      <c r="L14" s="214">
        <v>0</v>
      </c>
    </row>
    <row r="15" spans="1:13" ht="18.75">
      <c r="A15" s="487" t="s">
        <v>424</v>
      </c>
      <c r="B15" s="493">
        <v>190.754877</v>
      </c>
      <c r="C15" s="494">
        <v>165.488397</v>
      </c>
      <c r="D15" s="494">
        <v>170.405</v>
      </c>
      <c r="E15" s="494">
        <v>198.257291</v>
      </c>
      <c r="F15" s="494">
        <v>138.824793</v>
      </c>
      <c r="G15" s="587">
        <v>155.101766</v>
      </c>
      <c r="H15" s="587">
        <v>190.530349</v>
      </c>
      <c r="I15" s="587">
        <v>201.139</v>
      </c>
      <c r="J15" s="587">
        <v>199.823212</v>
      </c>
      <c r="K15" s="587">
        <v>212.306035</v>
      </c>
      <c r="L15" s="587">
        <v>196.279233</v>
      </c>
      <c r="M15" s="587"/>
    </row>
    <row r="16" spans="1:12" ht="14.25">
      <c r="A16" s="490" t="s">
        <v>425</v>
      </c>
      <c r="B16" s="489">
        <f>+B11-B14-B15</f>
        <v>310.67406900000003</v>
      </c>
      <c r="C16" s="489">
        <f aca="true" t="shared" si="1" ref="C16:J16">+C11-C14-C15</f>
        <v>332.595649</v>
      </c>
      <c r="D16" s="489">
        <f t="shared" si="1"/>
        <v>339.073</v>
      </c>
      <c r="E16" s="489">
        <f t="shared" si="1"/>
        <v>326.34759099999997</v>
      </c>
      <c r="F16" s="489">
        <f t="shared" si="1"/>
        <v>387.92577800000004</v>
      </c>
      <c r="G16" s="489">
        <f t="shared" si="1"/>
        <v>397.45472600000005</v>
      </c>
      <c r="H16" s="489">
        <f t="shared" si="1"/>
        <v>431.79159200000004</v>
      </c>
      <c r="I16" s="489">
        <f t="shared" si="1"/>
        <v>420.379</v>
      </c>
      <c r="J16" s="489">
        <f t="shared" si="1"/>
        <v>406.26136999999994</v>
      </c>
      <c r="K16" s="489">
        <v>436.04769</v>
      </c>
      <c r="L16" s="489">
        <v>496.806825</v>
      </c>
    </row>
    <row r="17" spans="1:12" ht="14.25">
      <c r="A17" s="490" t="s">
        <v>420</v>
      </c>
      <c r="B17" s="109">
        <f aca="true" t="shared" si="2" ref="B17:K17">+B10*100/B16</f>
        <v>265.31787916937475</v>
      </c>
      <c r="C17" s="109">
        <f t="shared" si="2"/>
        <v>242.70915011278456</v>
      </c>
      <c r="D17" s="109">
        <f t="shared" si="2"/>
        <v>239.50447248822528</v>
      </c>
      <c r="E17" s="109">
        <f t="shared" si="2"/>
        <v>247.78268058366032</v>
      </c>
      <c r="F17" s="109">
        <f t="shared" si="2"/>
        <v>218.30688807692482</v>
      </c>
      <c r="G17" s="109">
        <f t="shared" si="2"/>
        <v>210.73264933324754</v>
      </c>
      <c r="H17" s="109">
        <f t="shared" si="2"/>
        <v>213.32204889251292</v>
      </c>
      <c r="I17" s="109">
        <f t="shared" si="2"/>
        <v>209.75738559728242</v>
      </c>
      <c r="J17" s="109">
        <f t="shared" si="2"/>
        <v>213.27569810538475</v>
      </c>
      <c r="K17" s="109">
        <f t="shared" si="2"/>
        <v>214.13391090318584</v>
      </c>
      <c r="L17" s="728">
        <f>+L10*100/L16</f>
        <v>199.29812538303997</v>
      </c>
    </row>
  </sheetData>
  <sheetProtection/>
  <printOptions/>
  <pageMargins left="0.7" right="0.7" top="0.75" bottom="0.75" header="0.3" footer="0.3"/>
  <pageSetup horizontalDpi="600" verticalDpi="600" orientation="landscape" r:id="rId1"/>
</worksheet>
</file>

<file path=xl/worksheets/sheet3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M25" sqref="M25"/>
    </sheetView>
  </sheetViews>
  <sheetFormatPr defaultColWidth="9.140625" defaultRowHeight="15"/>
  <cols>
    <col min="1" max="1" width="37.00390625" style="0" customWidth="1"/>
    <col min="2" max="7" width="9.7109375" style="0" customWidth="1"/>
  </cols>
  <sheetData>
    <row r="1" spans="1:6" ht="14.25">
      <c r="A1" s="247" t="s">
        <v>456</v>
      </c>
      <c r="B1" s="76"/>
      <c r="C1" s="76"/>
      <c r="D1" s="77"/>
      <c r="E1" s="77"/>
      <c r="F1" s="77"/>
    </row>
    <row r="2" spans="1:6" ht="15" thickBot="1">
      <c r="A2" s="208"/>
      <c r="B2" s="66"/>
      <c r="C2" s="66"/>
      <c r="D2" s="334"/>
      <c r="E2" s="334"/>
      <c r="F2" s="334"/>
    </row>
    <row r="3" spans="1:12" ht="15" thickBot="1">
      <c r="A3" s="32"/>
      <c r="B3" s="363" t="s">
        <v>863</v>
      </c>
      <c r="C3" s="363" t="s">
        <v>880</v>
      </c>
      <c r="D3" s="363" t="s">
        <v>682</v>
      </c>
      <c r="E3" s="363" t="s">
        <v>674</v>
      </c>
      <c r="F3" s="363" t="s">
        <v>675</v>
      </c>
      <c r="G3" s="363" t="s">
        <v>677</v>
      </c>
      <c r="H3" s="363" t="s">
        <v>671</v>
      </c>
      <c r="I3" s="363" t="s">
        <v>678</v>
      </c>
      <c r="J3" s="363" t="s">
        <v>672</v>
      </c>
      <c r="K3" s="363" t="s">
        <v>673</v>
      </c>
      <c r="L3" s="709" t="s">
        <v>887</v>
      </c>
    </row>
    <row r="4" spans="1:12" ht="15" thickBot="1">
      <c r="A4" s="32"/>
      <c r="B4" s="210" t="s">
        <v>882</v>
      </c>
      <c r="C4" s="210" t="s">
        <v>882</v>
      </c>
      <c r="D4" s="210" t="s">
        <v>882</v>
      </c>
      <c r="E4" s="210" t="s">
        <v>882</v>
      </c>
      <c r="F4" s="210" t="s">
        <v>882</v>
      </c>
      <c r="G4" s="210" t="s">
        <v>882</v>
      </c>
      <c r="H4" s="210" t="s">
        <v>882</v>
      </c>
      <c r="I4" s="210" t="s">
        <v>882</v>
      </c>
      <c r="J4" s="210" t="s">
        <v>882</v>
      </c>
      <c r="K4" s="210" t="s">
        <v>882</v>
      </c>
      <c r="L4" s="581" t="s">
        <v>882</v>
      </c>
    </row>
    <row r="5" spans="1:12" ht="14.25">
      <c r="A5" s="487" t="s">
        <v>457</v>
      </c>
      <c r="B5" s="214">
        <f>+'A14'!B5</f>
        <v>824.201947</v>
      </c>
      <c r="C5" s="214">
        <f>+'A14'!C5</f>
        <v>806.625907</v>
      </c>
      <c r="D5" s="214">
        <f>+'A14'!D5</f>
        <v>811.558</v>
      </c>
      <c r="E5" s="214">
        <f>+'A14'!E5</f>
        <v>808.098687</v>
      </c>
      <c r="F5" s="214">
        <f>+'A14'!F5</f>
        <v>846.384</v>
      </c>
      <c r="G5" s="214">
        <f>+'A14'!G5</f>
        <v>836.978476</v>
      </c>
      <c r="H5" s="214">
        <f>+'A14'!H5</f>
        <v>918.582282</v>
      </c>
      <c r="I5" s="214">
        <f>+'A14'!I5</f>
        <v>879.209</v>
      </c>
      <c r="J5" s="214">
        <f>+'A14'!J5</f>
        <v>864.270021</v>
      </c>
      <c r="K5" s="214">
        <f>+'A14'!K5</f>
        <v>931.624045</v>
      </c>
      <c r="L5" s="214">
        <f>+'A14'!L5</f>
        <v>988.298178</v>
      </c>
    </row>
    <row r="6" spans="1:12" ht="18.75">
      <c r="A6" s="487" t="s">
        <v>458</v>
      </c>
      <c r="B6" s="215">
        <f>+'A14'!B6</f>
        <v>0</v>
      </c>
      <c r="C6" s="215">
        <f>+'A14'!C6</f>
        <v>0</v>
      </c>
      <c r="D6" s="215">
        <f>+'A14'!D6</f>
        <v>0</v>
      </c>
      <c r="E6" s="215">
        <f>+'A14'!E6</f>
        <v>0</v>
      </c>
      <c r="F6" s="215">
        <f>+'A14'!F6</f>
        <v>0</v>
      </c>
      <c r="G6" s="215">
        <f>+'A14'!G6</f>
        <v>0</v>
      </c>
      <c r="H6" s="215">
        <f>+'A14'!H6</f>
        <v>0</v>
      </c>
      <c r="I6" s="215">
        <f>+'A14'!I6</f>
        <v>0</v>
      </c>
      <c r="J6" s="215">
        <f>+'A14'!J6</f>
        <v>0</v>
      </c>
      <c r="K6" s="215">
        <f>+'A14'!K6</f>
        <v>0</v>
      </c>
      <c r="L6" s="215">
        <f>+'A14'!L6</f>
        <v>0</v>
      </c>
    </row>
    <row r="7" spans="1:12" ht="14.25">
      <c r="A7" s="487" t="s">
        <v>459</v>
      </c>
      <c r="B7" s="189">
        <f>+'A14'!B7</f>
        <v>0.049905</v>
      </c>
      <c r="C7" s="189">
        <f>+'A14'!C7</f>
        <v>0.593038</v>
      </c>
      <c r="D7" s="189">
        <f>+'A14'!D7</f>
        <v>0.537</v>
      </c>
      <c r="E7" s="189">
        <f>+'A14'!E7</f>
        <v>0.516102</v>
      </c>
      <c r="F7" s="189">
        <f>+'A14'!F7</f>
        <v>0.27316</v>
      </c>
      <c r="G7" s="189">
        <f>+'A14'!G7</f>
        <v>0.26582</v>
      </c>
      <c r="H7" s="189">
        <f>+'A14'!H7</f>
        <v>0.213507</v>
      </c>
      <c r="I7" s="189">
        <f>+'A14'!I7</f>
        <v>0.204</v>
      </c>
      <c r="J7" s="189">
        <f>+'A14'!J7</f>
        <v>0.203053</v>
      </c>
      <c r="K7" s="189">
        <f>+'A14'!K7</f>
        <v>0.195934</v>
      </c>
      <c r="L7" s="189">
        <f>+'A14'!L7</f>
        <v>0.148086</v>
      </c>
    </row>
    <row r="8" spans="1:12" ht="14.25">
      <c r="A8" s="487" t="s">
        <v>460</v>
      </c>
      <c r="B8" s="189">
        <f>+'A14'!B8</f>
        <v>0.021999</v>
      </c>
      <c r="C8" s="189">
        <f>+'A14'!C8</f>
        <v>0.021128</v>
      </c>
      <c r="D8" s="189">
        <f>+'A14'!D8</f>
        <v>0</v>
      </c>
      <c r="E8" s="189">
        <f>+'A14'!E8</f>
        <v>0.01802</v>
      </c>
      <c r="F8" s="189">
        <f>+'A14'!F8</f>
        <v>0.211534</v>
      </c>
      <c r="G8" s="189">
        <f>+'A14'!G8</f>
        <v>0.322578</v>
      </c>
      <c r="H8" s="189">
        <f>+'A14'!H8</f>
        <v>2.310882</v>
      </c>
      <c r="I8" s="189">
        <f>+'A14'!I8</f>
        <v>2.363</v>
      </c>
      <c r="J8" s="189">
        <f>+'A14'!J8</f>
        <v>1.983699</v>
      </c>
      <c r="K8" s="189">
        <f>+'A14'!K8</f>
        <v>1.905993</v>
      </c>
      <c r="L8" s="189">
        <f>+'A14'!L8</f>
        <v>1.680426</v>
      </c>
    </row>
    <row r="9" spans="1:12" ht="14.25">
      <c r="A9" s="487" t="s">
        <v>461</v>
      </c>
      <c r="B9" s="215">
        <f>+'A14'!B9</f>
        <v>0</v>
      </c>
      <c r="C9" s="215">
        <f>+'A14'!C9</f>
        <v>0</v>
      </c>
      <c r="D9" s="215">
        <f>+'A14'!D9</f>
        <v>0</v>
      </c>
      <c r="E9" s="215">
        <f>+'A14'!E9</f>
        <v>0</v>
      </c>
      <c r="F9" s="215">
        <f>+'A14'!F9</f>
        <v>0</v>
      </c>
      <c r="G9" s="215">
        <f>+'A14'!G9</f>
        <v>0</v>
      </c>
      <c r="H9" s="215">
        <f>+'A14'!H9</f>
        <v>0</v>
      </c>
      <c r="I9" s="215">
        <f>+'A14'!I9</f>
        <v>0</v>
      </c>
      <c r="J9" s="215">
        <f>+'A14'!J9</f>
        <v>0</v>
      </c>
      <c r="K9" s="215">
        <f>+'A14'!K9</f>
        <v>0</v>
      </c>
      <c r="L9" s="215">
        <f>+'A14'!L9</f>
        <v>0</v>
      </c>
    </row>
    <row r="10" spans="1:12" ht="14.25">
      <c r="A10" s="490" t="s">
        <v>462</v>
      </c>
      <c r="B10" s="215">
        <f>+'A14'!B10</f>
        <v>824.273851</v>
      </c>
      <c r="C10" s="215">
        <f>+'A14'!C10</f>
        <v>807.2400729999999</v>
      </c>
      <c r="D10" s="215">
        <f>+'A14'!D10</f>
        <v>812.095</v>
      </c>
      <c r="E10" s="215">
        <f>+'A14'!E10</f>
        <v>808.6328090000001</v>
      </c>
      <c r="F10" s="215">
        <f>+'A14'!F10</f>
        <v>846.868694</v>
      </c>
      <c r="G10" s="215">
        <f>+'A14'!G10</f>
        <v>837.566874</v>
      </c>
      <c r="H10" s="215">
        <f>+'A14'!H10</f>
        <v>921.106671</v>
      </c>
      <c r="I10" s="215">
        <f>+'A14'!I10</f>
        <v>881.776</v>
      </c>
      <c r="J10" s="215">
        <f>+'A14'!J10</f>
        <v>866.456773</v>
      </c>
      <c r="K10" s="215">
        <f>+'A14'!K10</f>
        <v>933.725972</v>
      </c>
      <c r="L10" s="215">
        <f>+'A14'!L10</f>
        <v>990.126689</v>
      </c>
    </row>
    <row r="11" spans="1:12" ht="14.25">
      <c r="A11" s="488" t="s">
        <v>463</v>
      </c>
      <c r="B11" s="215">
        <f>+'A14'!B11</f>
        <v>520.532683</v>
      </c>
      <c r="C11" s="215">
        <f>+'A14'!C11</f>
        <v>498.56151</v>
      </c>
      <c r="D11" s="215">
        <f>+'A14'!D11</f>
        <v>509.478</v>
      </c>
      <c r="E11" s="215">
        <f>+'A14'!E11</f>
        <v>524.604882</v>
      </c>
      <c r="F11" s="215">
        <f>+'A14'!F11</f>
        <v>526.750571</v>
      </c>
      <c r="G11" s="215">
        <f>+'A14'!G11</f>
        <v>552.556492</v>
      </c>
      <c r="H11" s="215">
        <f>+'A14'!H11</f>
        <v>622.321941</v>
      </c>
      <c r="I11" s="215">
        <f>+'A14'!I11</f>
        <v>621.518</v>
      </c>
      <c r="J11" s="215">
        <f>+'A14'!J11</f>
        <v>606.084582</v>
      </c>
      <c r="K11" s="215">
        <f>+'A14'!K11</f>
        <v>648.353729</v>
      </c>
      <c r="L11" s="215">
        <f>+'A14'!L11</f>
        <v>693.086056</v>
      </c>
    </row>
    <row r="12" spans="1:12" ht="14.25">
      <c r="A12" s="487" t="s">
        <v>464</v>
      </c>
      <c r="B12" s="215">
        <f>+'A14'!B12</f>
        <v>19.103737</v>
      </c>
      <c r="C12" s="215">
        <f>+'A14'!C12</f>
        <v>0.477464</v>
      </c>
      <c r="D12" s="215">
        <f>+'A14'!D12</f>
        <v>0</v>
      </c>
      <c r="E12" s="215">
        <f>+'A14'!E12</f>
        <v>0</v>
      </c>
      <c r="F12" s="215">
        <f>+'A14'!F12</f>
        <v>0</v>
      </c>
      <c r="G12" s="215">
        <f>+'A14'!G12</f>
        <v>0</v>
      </c>
      <c r="H12" s="215">
        <f>+'A14'!H12</f>
        <v>0</v>
      </c>
      <c r="I12" s="215">
        <f>+'A14'!I12</f>
        <v>0</v>
      </c>
      <c r="J12" s="215">
        <f>+'A14'!J12</f>
        <v>0</v>
      </c>
      <c r="K12" s="215">
        <f>+'A14'!K12</f>
        <v>0</v>
      </c>
      <c r="L12" s="215">
        <f>+'A14'!L12</f>
        <v>0</v>
      </c>
    </row>
    <row r="13" spans="1:12" ht="14.25">
      <c r="A13" s="487" t="s">
        <v>465</v>
      </c>
      <c r="B13" s="215">
        <f>+'A14'!B13</f>
        <v>197.051264</v>
      </c>
      <c r="C13" s="215">
        <f>+'A14'!C13</f>
        <v>167.383012</v>
      </c>
      <c r="D13" s="215">
        <f>+'A14'!D13</f>
        <v>177.807</v>
      </c>
      <c r="E13" s="215">
        <f>+'A14'!E13</f>
        <v>201.237679</v>
      </c>
      <c r="F13" s="215">
        <f>+'A14'!F13</f>
        <v>142.936</v>
      </c>
      <c r="G13" s="215">
        <f>+'A14'!G13</f>
        <v>155.901925</v>
      </c>
      <c r="H13" s="215">
        <f>+'A14'!H13</f>
        <v>195.04433799999998</v>
      </c>
      <c r="I13" s="215">
        <f>+'A14'!I13</f>
        <v>210.318</v>
      </c>
      <c r="J13" s="215">
        <f>+'A14'!J13</f>
        <v>206.544545</v>
      </c>
      <c r="K13" s="215">
        <f>+'A14'!K13</f>
        <v>220.909998</v>
      </c>
      <c r="L13" s="215">
        <f>+'A14'!L13</f>
        <v>201.156062</v>
      </c>
    </row>
    <row r="14" spans="1:12" ht="18.75">
      <c r="A14" s="487" t="s">
        <v>466</v>
      </c>
      <c r="B14" s="214">
        <f>+'A14'!B14</f>
        <v>19.103737</v>
      </c>
      <c r="C14" s="214">
        <f>+'A14'!C14</f>
        <v>0.477464</v>
      </c>
      <c r="D14" s="214">
        <f>+'A14'!D14</f>
        <v>0</v>
      </c>
      <c r="E14" s="214">
        <f>+'A14'!E14</f>
        <v>0</v>
      </c>
      <c r="F14" s="214">
        <f>+'A14'!F14</f>
        <v>0</v>
      </c>
      <c r="G14" s="214">
        <f>+'A14'!G14</f>
        <v>0</v>
      </c>
      <c r="H14" s="214">
        <f>+'A14'!H14</f>
        <v>0</v>
      </c>
      <c r="I14" s="214">
        <f>+'A14'!I14</f>
        <v>0</v>
      </c>
      <c r="J14" s="214">
        <f>+'A14'!J14</f>
        <v>0</v>
      </c>
      <c r="K14" s="214">
        <f>+'A14'!K14</f>
        <v>0</v>
      </c>
      <c r="L14" s="214">
        <f>+'A14'!L14</f>
        <v>0</v>
      </c>
    </row>
    <row r="15" spans="1:12" ht="18.75">
      <c r="A15" s="487" t="s">
        <v>467</v>
      </c>
      <c r="B15" s="493">
        <f>+'A14'!B15</f>
        <v>190.754877</v>
      </c>
      <c r="C15" s="493">
        <f>+'A14'!C15</f>
        <v>165.488397</v>
      </c>
      <c r="D15" s="493">
        <f>+'A14'!D15</f>
        <v>170.405</v>
      </c>
      <c r="E15" s="493">
        <f>+'A14'!E15</f>
        <v>198.257291</v>
      </c>
      <c r="F15" s="493">
        <f>+'A14'!F15</f>
        <v>138.824793</v>
      </c>
      <c r="G15" s="493">
        <f>+'A14'!G15</f>
        <v>155.101766</v>
      </c>
      <c r="H15" s="493">
        <f>+'A14'!H15</f>
        <v>190.530349</v>
      </c>
      <c r="I15" s="493">
        <f>+'A14'!I15</f>
        <v>201.139</v>
      </c>
      <c r="J15" s="493">
        <f>+'A14'!J15</f>
        <v>199.823212</v>
      </c>
      <c r="K15" s="493">
        <f>+'A14'!K15</f>
        <v>212.306035</v>
      </c>
      <c r="L15" s="729">
        <f>+'A14'!L15</f>
        <v>196.279233</v>
      </c>
    </row>
    <row r="16" spans="1:12" ht="14.25">
      <c r="A16" s="490" t="s">
        <v>468</v>
      </c>
      <c r="B16" s="489">
        <f>+'A14'!B16</f>
        <v>310.67406900000003</v>
      </c>
      <c r="C16" s="489">
        <f>+'A14'!C16</f>
        <v>332.595649</v>
      </c>
      <c r="D16" s="489">
        <f>+'A14'!D16</f>
        <v>339.073</v>
      </c>
      <c r="E16" s="489">
        <f>+'A14'!E16</f>
        <v>326.34759099999997</v>
      </c>
      <c r="F16" s="489">
        <f>+'A14'!F16</f>
        <v>387.92577800000004</v>
      </c>
      <c r="G16" s="489">
        <f>+'A14'!G16</f>
        <v>397.45472600000005</v>
      </c>
      <c r="H16" s="489">
        <f>+'A14'!H16</f>
        <v>431.79159200000004</v>
      </c>
      <c r="I16" s="489">
        <f>+'A14'!I16</f>
        <v>420.379</v>
      </c>
      <c r="J16" s="489">
        <f>+'A14'!J16</f>
        <v>406.26136999999994</v>
      </c>
      <c r="K16" s="489">
        <f>+'A14'!K16</f>
        <v>436.04769</v>
      </c>
      <c r="L16" s="507">
        <f>+'A14'!L16</f>
        <v>496.806825</v>
      </c>
    </row>
    <row r="17" spans="1:12" ht="14.25">
      <c r="A17" s="490" t="s">
        <v>469</v>
      </c>
      <c r="B17" s="489">
        <f>+'A14'!B17</f>
        <v>265.31787916937475</v>
      </c>
      <c r="C17" s="489">
        <f>+'A14'!C17</f>
        <v>242.70915011278456</v>
      </c>
      <c r="D17" s="489">
        <f>+'A14'!D17</f>
        <v>239.50447248822528</v>
      </c>
      <c r="E17" s="489">
        <f>+'A14'!E17</f>
        <v>247.78268058366032</v>
      </c>
      <c r="F17" s="489">
        <f>+'A14'!F17</f>
        <v>218.30688807692482</v>
      </c>
      <c r="G17" s="489">
        <f>+'A14'!G17</f>
        <v>210.73264933324754</v>
      </c>
      <c r="H17" s="489">
        <f>+'A14'!H17</f>
        <v>213.32204889251292</v>
      </c>
      <c r="I17" s="489">
        <f>+'A14'!I17</f>
        <v>209.75738559728242</v>
      </c>
      <c r="J17" s="489">
        <f>+'A14'!J17</f>
        <v>213.27569810538475</v>
      </c>
      <c r="K17" s="489">
        <f>+'A14'!K17</f>
        <v>214.13391090318584</v>
      </c>
      <c r="L17" s="507">
        <f>+'A14'!L17</f>
        <v>199.29812538303997</v>
      </c>
    </row>
  </sheetData>
  <sheetProtection/>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0" tint="-0.1499900072813034"/>
  </sheetPr>
  <dimension ref="A1:L3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L1" sqref="L1:N1"/>
    </sheetView>
  </sheetViews>
  <sheetFormatPr defaultColWidth="9.140625" defaultRowHeight="15"/>
  <cols>
    <col min="1" max="1" width="24.7109375" style="5" customWidth="1"/>
    <col min="2" max="3" width="9.7109375" style="52" customWidth="1"/>
    <col min="4" max="5" width="9.7109375" style="40" customWidth="1"/>
    <col min="6" max="7" width="9.140625" style="5" customWidth="1"/>
    <col min="8" max="9" width="9.140625" style="40" customWidth="1"/>
    <col min="10" max="16384" width="9.140625" style="5" customWidth="1"/>
  </cols>
  <sheetData>
    <row r="1" spans="1:12" s="76" customFormat="1" ht="12">
      <c r="A1" s="247" t="s">
        <v>454</v>
      </c>
      <c r="B1" s="77"/>
      <c r="C1" s="77"/>
      <c r="D1" s="258"/>
      <c r="E1" s="258"/>
      <c r="H1" s="258"/>
      <c r="I1" s="258"/>
      <c r="L1" s="746"/>
    </row>
    <row r="2" spans="1:5" ht="11.25" customHeight="1" thickBot="1">
      <c r="A2" s="208"/>
      <c r="B2" s="334"/>
      <c r="C2" s="334"/>
      <c r="D2" s="259"/>
      <c r="E2" s="259"/>
    </row>
    <row r="3" spans="1:11" ht="15" customHeight="1" thickBot="1">
      <c r="A3" s="32"/>
      <c r="B3" s="781" t="s">
        <v>601</v>
      </c>
      <c r="C3" s="781"/>
      <c r="D3" s="781" t="s">
        <v>605</v>
      </c>
      <c r="E3" s="781"/>
      <c r="F3" s="781" t="s">
        <v>645</v>
      </c>
      <c r="G3" s="781"/>
      <c r="H3" s="781" t="s">
        <v>663</v>
      </c>
      <c r="I3" s="781"/>
      <c r="J3" s="781" t="s">
        <v>886</v>
      </c>
      <c r="K3" s="781"/>
    </row>
    <row r="4" spans="1:11" ht="10.5" thickBot="1">
      <c r="A4" s="210"/>
      <c r="B4" s="581" t="s">
        <v>172</v>
      </c>
      <c r="C4" s="581" t="s">
        <v>2</v>
      </c>
      <c r="D4" s="581" t="s">
        <v>172</v>
      </c>
      <c r="E4" s="581" t="s">
        <v>2</v>
      </c>
      <c r="F4" s="581" t="s">
        <v>172</v>
      </c>
      <c r="G4" s="581" t="s">
        <v>2</v>
      </c>
      <c r="H4" s="581" t="s">
        <v>172</v>
      </c>
      <c r="I4" s="581" t="s">
        <v>2</v>
      </c>
      <c r="J4" s="581" t="s">
        <v>172</v>
      </c>
      <c r="K4" s="581" t="s">
        <v>2</v>
      </c>
    </row>
    <row r="5" spans="1:11" s="95" customFormat="1" ht="9">
      <c r="A5" s="252" t="s">
        <v>57</v>
      </c>
      <c r="B5" s="214">
        <v>78.796109</v>
      </c>
      <c r="C5" s="215">
        <f>B5/$B$15*100</f>
        <v>2.8841550739356574</v>
      </c>
      <c r="D5" s="214">
        <v>71.508</v>
      </c>
      <c r="E5" s="215">
        <f>D5/$D$15*100</f>
        <v>2.640876865072198</v>
      </c>
      <c r="F5" s="214">
        <v>82.36558500000001</v>
      </c>
      <c r="G5" s="215">
        <f>F5/$F$15*100</f>
        <v>3.0187935679160653</v>
      </c>
      <c r="H5" s="214">
        <v>84.785332</v>
      </c>
      <c r="I5" s="215">
        <f>H5/$H$15*100</f>
        <v>2.9763502511702598</v>
      </c>
      <c r="J5" s="214">
        <v>86.612303</v>
      </c>
      <c r="K5" s="215">
        <f>J5/$J$15*100</f>
        <v>2.923110892962816</v>
      </c>
    </row>
    <row r="6" spans="1:11" s="95" customFormat="1" ht="9">
      <c r="A6" s="535" t="s">
        <v>27</v>
      </c>
      <c r="B6" s="215">
        <f>+B7+B8</f>
        <v>873.3000000000001</v>
      </c>
      <c r="C6" s="215">
        <f>B6/$B$15*100</f>
        <v>31.965190388627057</v>
      </c>
      <c r="D6" s="215">
        <f>+D7+D8</f>
        <v>825.227</v>
      </c>
      <c r="E6" s="215">
        <f aca="true" t="shared" si="0" ref="E6:E14">D6/$D$15*100</f>
        <v>30.47663048516159</v>
      </c>
      <c r="F6" s="215">
        <f>+F7+F8</f>
        <v>786.11973</v>
      </c>
      <c r="G6" s="215">
        <f aca="true" t="shared" si="1" ref="G6:G14">F6/$F$15*100</f>
        <v>28.812193642962818</v>
      </c>
      <c r="H6" s="215">
        <v>832.688316</v>
      </c>
      <c r="I6" s="215">
        <f>H6/$H$15*100</f>
        <v>29.231141991319216</v>
      </c>
      <c r="J6" s="215">
        <f>J7+J8</f>
        <v>884.289149</v>
      </c>
      <c r="K6" s="215">
        <f aca="true" t="shared" si="2" ref="K6:K14">J6/$J$15*100</f>
        <v>29.84420404998027</v>
      </c>
    </row>
    <row r="7" spans="1:11" s="123" customFormat="1" ht="9">
      <c r="A7" s="534" t="s">
        <v>484</v>
      </c>
      <c r="B7" s="189">
        <v>189.6</v>
      </c>
      <c r="C7" s="215">
        <f aca="true" t="shared" si="3" ref="C7:C14">B7/$B$15*100</f>
        <v>6.9398833135047395</v>
      </c>
      <c r="D7" s="189">
        <v>170.269</v>
      </c>
      <c r="E7" s="215">
        <f t="shared" si="0"/>
        <v>6.28823995831205</v>
      </c>
      <c r="F7" s="189">
        <v>99.090208</v>
      </c>
      <c r="G7" s="215">
        <f t="shared" si="1"/>
        <v>3.6317702661113254</v>
      </c>
      <c r="H7" s="189">
        <v>96.723908</v>
      </c>
      <c r="I7" s="215">
        <f aca="true" t="shared" si="4" ref="I7:I13">H7/$H$15*100</f>
        <v>3.3954484942037975</v>
      </c>
      <c r="J7" s="189">
        <v>90.238542</v>
      </c>
      <c r="K7" s="215">
        <f t="shared" si="2"/>
        <v>3.045494184414916</v>
      </c>
    </row>
    <row r="8" spans="1:11" s="123" customFormat="1" ht="9">
      <c r="A8" s="534" t="s">
        <v>97</v>
      </c>
      <c r="B8" s="189">
        <v>683.7</v>
      </c>
      <c r="C8" s="215">
        <f t="shared" si="3"/>
        <v>25.025307075122317</v>
      </c>
      <c r="D8" s="189">
        <v>654.958</v>
      </c>
      <c r="E8" s="215">
        <f t="shared" si="0"/>
        <v>24.18839052684954</v>
      </c>
      <c r="F8" s="189">
        <v>687.029522</v>
      </c>
      <c r="G8" s="215">
        <f t="shared" si="1"/>
        <v>25.180423376851497</v>
      </c>
      <c r="H8" s="189">
        <v>735.964408</v>
      </c>
      <c r="I8" s="215">
        <f t="shared" si="4"/>
        <v>25.835693497115418</v>
      </c>
      <c r="J8" s="189">
        <v>794.050607</v>
      </c>
      <c r="K8" s="215">
        <f t="shared" si="2"/>
        <v>26.798709865565364</v>
      </c>
    </row>
    <row r="9" spans="1:11" s="95" customFormat="1" ht="9">
      <c r="A9" s="126" t="s">
        <v>98</v>
      </c>
      <c r="B9" s="215">
        <v>49.94646</v>
      </c>
      <c r="C9" s="215">
        <f t="shared" si="3"/>
        <v>1.828178292840886</v>
      </c>
      <c r="D9" s="215">
        <v>48.682</v>
      </c>
      <c r="E9" s="215">
        <f t="shared" si="0"/>
        <v>1.797885097407909</v>
      </c>
      <c r="F9" s="215">
        <v>52.132788999999995</v>
      </c>
      <c r="G9" s="215">
        <f t="shared" si="1"/>
        <v>1.9107267690835361</v>
      </c>
      <c r="H9" s="215">
        <v>56.64749</v>
      </c>
      <c r="I9" s="215">
        <f t="shared" si="4"/>
        <v>1.9885841938988311</v>
      </c>
      <c r="J9" s="215">
        <v>62.269672</v>
      </c>
      <c r="K9" s="215">
        <f t="shared" si="2"/>
        <v>2.101562367235769</v>
      </c>
    </row>
    <row r="10" spans="1:11" s="95" customFormat="1" ht="9">
      <c r="A10" s="126" t="s">
        <v>485</v>
      </c>
      <c r="B10" s="215">
        <v>39.556436000000005</v>
      </c>
      <c r="C10" s="215">
        <f t="shared" si="3"/>
        <v>1.4478747370153915</v>
      </c>
      <c r="D10" s="215">
        <v>69.982</v>
      </c>
      <c r="E10" s="215">
        <f t="shared" si="0"/>
        <v>2.5845198407378556</v>
      </c>
      <c r="F10" s="215">
        <v>77.02146</v>
      </c>
      <c r="G10" s="215">
        <f t="shared" si="1"/>
        <v>2.8229252307198993</v>
      </c>
      <c r="H10" s="215">
        <v>75.31623699999999</v>
      </c>
      <c r="I10" s="215">
        <f t="shared" si="4"/>
        <v>2.643942007706578</v>
      </c>
      <c r="J10" s="215">
        <v>72.474832</v>
      </c>
      <c r="K10" s="215">
        <f t="shared" si="2"/>
        <v>2.4459801153751806</v>
      </c>
    </row>
    <row r="11" spans="1:11" s="95" customFormat="1" ht="9">
      <c r="A11" s="126" t="s">
        <v>28</v>
      </c>
      <c r="B11" s="215">
        <v>1329.089523</v>
      </c>
      <c r="C11" s="215">
        <f t="shared" si="3"/>
        <v>48.64834495159111</v>
      </c>
      <c r="D11" s="215">
        <v>1364.133</v>
      </c>
      <c r="E11" s="215">
        <f t="shared" si="0"/>
        <v>50.37908039074696</v>
      </c>
      <c r="F11" s="215">
        <v>1396.634781</v>
      </c>
      <c r="G11" s="215">
        <f t="shared" si="1"/>
        <v>51.18827351994965</v>
      </c>
      <c r="H11" s="215">
        <v>1425.312936</v>
      </c>
      <c r="I11" s="215">
        <f t="shared" si="4"/>
        <v>50.03495787525867</v>
      </c>
      <c r="J11" s="215">
        <v>1481.211435</v>
      </c>
      <c r="K11" s="215">
        <f t="shared" si="2"/>
        <v>49.989956743553904</v>
      </c>
    </row>
    <row r="12" spans="1:11" s="95" customFormat="1" ht="9">
      <c r="A12" s="126" t="s">
        <v>32</v>
      </c>
      <c r="B12" s="215">
        <v>247.0975</v>
      </c>
      <c r="C12" s="215">
        <f t="shared" si="3"/>
        <v>9.044450511913173</v>
      </c>
      <c r="D12" s="215">
        <v>239.684</v>
      </c>
      <c r="E12" s="215">
        <f t="shared" si="0"/>
        <v>8.851819803769715</v>
      </c>
      <c r="F12" s="215">
        <v>244.38652000000002</v>
      </c>
      <c r="G12" s="215">
        <f t="shared" si="1"/>
        <v>8.957047469053864</v>
      </c>
      <c r="H12" s="215">
        <v>270.637458</v>
      </c>
      <c r="I12" s="215">
        <f t="shared" si="4"/>
        <v>9.500604020685802</v>
      </c>
      <c r="J12" s="215">
        <v>278.668899</v>
      </c>
      <c r="K12" s="215">
        <f t="shared" si="2"/>
        <v>9.404900527779002</v>
      </c>
    </row>
    <row r="13" spans="1:11" s="95" customFormat="1" ht="28.5">
      <c r="A13" s="264" t="s">
        <v>99</v>
      </c>
      <c r="B13" s="215">
        <v>12.2</v>
      </c>
      <c r="C13" s="215">
        <f t="shared" si="3"/>
        <v>0.44655367312635985</v>
      </c>
      <c r="D13" s="215">
        <v>10.782</v>
      </c>
      <c r="E13" s="215">
        <f t="shared" si="0"/>
        <v>0.39819229120110256</v>
      </c>
      <c r="F13" s="215">
        <v>11.8512</v>
      </c>
      <c r="G13" s="215">
        <f t="shared" si="1"/>
        <v>0.43436013150500746</v>
      </c>
      <c r="H13" s="215">
        <v>16.665851</v>
      </c>
      <c r="I13" s="215">
        <f t="shared" si="4"/>
        <v>0.5850470669834273</v>
      </c>
      <c r="J13" s="215">
        <v>13.187335</v>
      </c>
      <c r="K13" s="215">
        <f t="shared" si="2"/>
        <v>0.4450642836231915</v>
      </c>
    </row>
    <row r="14" spans="1:11" s="95" customFormat="1" ht="9.75" thickBot="1">
      <c r="A14" s="506" t="s">
        <v>483</v>
      </c>
      <c r="B14" s="216">
        <v>102.04838000000001</v>
      </c>
      <c r="C14" s="215">
        <f t="shared" si="3"/>
        <v>3.735252370950374</v>
      </c>
      <c r="D14" s="216">
        <v>77.739</v>
      </c>
      <c r="E14" s="215">
        <f t="shared" si="0"/>
        <v>2.870995225902663</v>
      </c>
      <c r="F14" s="216">
        <v>77.915141</v>
      </c>
      <c r="G14" s="215">
        <f t="shared" si="1"/>
        <v>2.855679668809167</v>
      </c>
      <c r="H14" s="216">
        <v>86.58060800000001</v>
      </c>
      <c r="I14" s="215">
        <f>H14/$H$15*100</f>
        <v>3.039372592977213</v>
      </c>
      <c r="J14" s="216">
        <v>84.304412</v>
      </c>
      <c r="K14" s="215">
        <f t="shared" si="2"/>
        <v>2.8452210194898653</v>
      </c>
    </row>
    <row r="15" spans="1:11" s="95" customFormat="1" ht="9.75" thickBot="1">
      <c r="A15" s="161" t="s">
        <v>100</v>
      </c>
      <c r="B15" s="119">
        <f aca="true" t="shared" si="5" ref="B15:G15">B5+B6+B9+B10+B11+B12+B13+B14</f>
        <v>2732.034408</v>
      </c>
      <c r="C15" s="119">
        <f t="shared" si="5"/>
        <v>100.00000000000001</v>
      </c>
      <c r="D15" s="119">
        <f t="shared" si="5"/>
        <v>2707.7370000000005</v>
      </c>
      <c r="E15" s="119">
        <f t="shared" si="5"/>
        <v>99.99999999999997</v>
      </c>
      <c r="F15" s="119">
        <f t="shared" si="5"/>
        <v>2728.427206</v>
      </c>
      <c r="G15" s="119">
        <f t="shared" si="5"/>
        <v>100</v>
      </c>
      <c r="H15" s="151">
        <f>H5+H6+H9+H10+H11+H12+H13+H14</f>
        <v>2848.6342280000003</v>
      </c>
      <c r="I15" s="151">
        <f>I5+I6+I9+I10+I11+I12+I13+I14</f>
        <v>99.99999999999999</v>
      </c>
      <c r="J15" s="151">
        <f>J5+J6+J9+J10+J11+J12+J13+J14</f>
        <v>2963.018037</v>
      </c>
      <c r="K15" s="151">
        <f>K5+K6+K9+K10+K11+K12+K13+K14</f>
        <v>100.00000000000001</v>
      </c>
    </row>
    <row r="16" spans="1:9" s="95" customFormat="1" ht="9">
      <c r="A16" s="152"/>
      <c r="B16" s="341"/>
      <c r="C16" s="341"/>
      <c r="D16" s="264"/>
      <c r="E16" s="264"/>
      <c r="H16" s="190"/>
      <c r="I16" s="190"/>
    </row>
    <row r="17" spans="1:9" s="95" customFormat="1" ht="9">
      <c r="A17" s="120"/>
      <c r="B17" s="250"/>
      <c r="C17" s="250"/>
      <c r="D17" s="190"/>
      <c r="E17" s="190"/>
      <c r="H17" s="190"/>
      <c r="I17" s="190"/>
    </row>
    <row r="18" spans="1:9" s="95" customFormat="1" ht="9">
      <c r="A18" s="213"/>
      <c r="B18" s="340"/>
      <c r="C18" s="250"/>
      <c r="D18" s="252"/>
      <c r="E18" s="190"/>
      <c r="H18" s="190"/>
      <c r="I18" s="190"/>
    </row>
    <row r="19" spans="2:9" s="95" customFormat="1" ht="9">
      <c r="B19" s="250"/>
      <c r="C19" s="250"/>
      <c r="D19" s="190"/>
      <c r="E19" s="190"/>
      <c r="H19" s="190"/>
      <c r="I19" s="190"/>
    </row>
    <row r="20" spans="2:5" ht="9.75">
      <c r="B20" s="278"/>
      <c r="D20" s="278"/>
      <c r="E20" s="278"/>
    </row>
    <row r="21" spans="2:5" ht="9.75">
      <c r="B21" s="690"/>
      <c r="C21" s="690"/>
      <c r="D21" s="690"/>
      <c r="E21" s="690"/>
    </row>
    <row r="22" spans="2:5" ht="9.75">
      <c r="B22" s="690"/>
      <c r="C22" s="690"/>
      <c r="D22" s="690"/>
      <c r="E22" s="690"/>
    </row>
    <row r="23" spans="2:5" ht="9.75">
      <c r="B23" s="690"/>
      <c r="C23" s="690"/>
      <c r="D23" s="690"/>
      <c r="E23" s="690"/>
    </row>
    <row r="24" spans="2:5" ht="9.75">
      <c r="B24" s="690"/>
      <c r="C24" s="690"/>
      <c r="D24" s="690"/>
      <c r="E24" s="690"/>
    </row>
    <row r="25" spans="2:5" ht="9.75">
      <c r="B25" s="690"/>
      <c r="C25" s="690"/>
      <c r="D25" s="690"/>
      <c r="E25" s="690"/>
    </row>
    <row r="26" spans="2:5" ht="9.75">
      <c r="B26" s="690"/>
      <c r="C26" s="690"/>
      <c r="D26" s="690"/>
      <c r="E26" s="690"/>
    </row>
    <row r="27" spans="2:5" ht="9.75">
      <c r="B27" s="690"/>
      <c r="C27" s="690"/>
      <c r="D27" s="690"/>
      <c r="E27" s="690"/>
    </row>
    <row r="28" spans="2:5" ht="9.75">
      <c r="B28" s="690"/>
      <c r="C28" s="690"/>
      <c r="D28" s="690"/>
      <c r="E28" s="690"/>
    </row>
    <row r="29" spans="2:5" ht="9.75">
      <c r="B29" s="690"/>
      <c r="C29" s="690"/>
      <c r="D29" s="690"/>
      <c r="E29" s="690"/>
    </row>
    <row r="30" spans="2:5" ht="9.75">
      <c r="B30" s="690"/>
      <c r="C30" s="690"/>
      <c r="D30" s="690"/>
      <c r="E30" s="690"/>
    </row>
    <row r="31" spans="2:5" ht="9.75">
      <c r="B31" s="690"/>
      <c r="C31" s="690"/>
      <c r="D31" s="690"/>
      <c r="E31" s="690"/>
    </row>
  </sheetData>
  <sheetProtection/>
  <mergeCells count="5">
    <mergeCell ref="B3:C3"/>
    <mergeCell ref="D3:E3"/>
    <mergeCell ref="F3:G3"/>
    <mergeCell ref="H3:I3"/>
    <mergeCell ref="J3:K3"/>
  </mergeCells>
  <printOptions/>
  <pageMargins left="0.7" right="0.7" top="0.75" bottom="0.75" header="0.3" footer="0.3"/>
  <pageSetup horizontalDpi="600" verticalDpi="600" orientation="portrait" r:id="rId1"/>
  <ignoredErrors>
    <ignoredError sqref="G6 E6 C6 J6:K6" formula="1"/>
  </ignoredErrors>
</worksheet>
</file>

<file path=xl/worksheets/sheet34.xml><?xml version="1.0" encoding="utf-8"?>
<worksheet xmlns="http://schemas.openxmlformats.org/spreadsheetml/2006/main" xmlns:r="http://schemas.openxmlformats.org/officeDocument/2006/relationships">
  <sheetPr>
    <tabColor rgb="FF92D050"/>
  </sheetPr>
  <dimension ref="A1:K20"/>
  <sheetViews>
    <sheetView zoomScalePageLayoutView="0" workbookViewId="0" topLeftCell="A1">
      <selection activeCell="P28" sqref="P28"/>
    </sheetView>
  </sheetViews>
  <sheetFormatPr defaultColWidth="9.140625" defaultRowHeight="15"/>
  <cols>
    <col min="1" max="1" width="29.140625" style="5" customWidth="1"/>
    <col min="2" max="3" width="10.140625" style="52" customWidth="1"/>
    <col min="4" max="5" width="10.140625" style="5" customWidth="1"/>
    <col min="6" max="16384" width="9.140625" style="5" customWidth="1"/>
  </cols>
  <sheetData>
    <row r="1" spans="1:3" s="76" customFormat="1" ht="12">
      <c r="A1" s="93" t="s">
        <v>453</v>
      </c>
      <c r="B1" s="77"/>
      <c r="C1" s="77"/>
    </row>
    <row r="2" spans="1:3" ht="10.5" thickBot="1">
      <c r="A2" s="94"/>
      <c r="B2" s="334"/>
      <c r="C2" s="334"/>
    </row>
    <row r="3" spans="1:11" ht="10.5" thickBot="1">
      <c r="A3" s="32"/>
      <c r="B3" s="781" t="s">
        <v>671</v>
      </c>
      <c r="C3" s="781"/>
      <c r="D3" s="781" t="s">
        <v>678</v>
      </c>
      <c r="E3" s="781"/>
      <c r="F3" s="781" t="s">
        <v>672</v>
      </c>
      <c r="G3" s="781"/>
      <c r="H3" s="781" t="s">
        <v>673</v>
      </c>
      <c r="I3" s="781"/>
      <c r="J3" s="781" t="s">
        <v>887</v>
      </c>
      <c r="K3" s="781"/>
    </row>
    <row r="4" spans="1:11" ht="10.5" thickBot="1">
      <c r="A4" s="210"/>
      <c r="B4" s="210" t="s">
        <v>882</v>
      </c>
      <c r="C4" s="84" t="s">
        <v>2</v>
      </c>
      <c r="D4" s="210" t="s">
        <v>882</v>
      </c>
      <c r="E4" s="564" t="s">
        <v>2</v>
      </c>
      <c r="F4" s="210" t="s">
        <v>882</v>
      </c>
      <c r="G4" s="581" t="s">
        <v>2</v>
      </c>
      <c r="H4" s="210" t="s">
        <v>882</v>
      </c>
      <c r="I4" s="581" t="s">
        <v>2</v>
      </c>
      <c r="J4" s="581" t="s">
        <v>882</v>
      </c>
      <c r="K4" s="581" t="s">
        <v>2</v>
      </c>
    </row>
    <row r="5" spans="1:11" s="95" customFormat="1" ht="9">
      <c r="A5" s="296" t="s">
        <v>517</v>
      </c>
      <c r="B5" s="192">
        <f>'А15'!B5</f>
        <v>78.796109</v>
      </c>
      <c r="C5" s="192">
        <f>'А15'!C5</f>
        <v>2.8841550739356574</v>
      </c>
      <c r="D5" s="192">
        <f>'А15'!D5</f>
        <v>71.508</v>
      </c>
      <c r="E5" s="192">
        <f>'А15'!E5</f>
        <v>2.640876865072198</v>
      </c>
      <c r="F5" s="192">
        <f>'А15'!F5</f>
        <v>82.36558500000001</v>
      </c>
      <c r="G5" s="192">
        <f>'А15'!G5</f>
        <v>3.0187935679160653</v>
      </c>
      <c r="H5" s="192">
        <f>'А15'!H5</f>
        <v>84.785332</v>
      </c>
      <c r="I5" s="192">
        <f>'А15'!I5</f>
        <v>2.9763502511702598</v>
      </c>
      <c r="J5" s="215">
        <f>'А15'!J5</f>
        <v>86.612303</v>
      </c>
      <c r="K5" s="215">
        <f>'А15'!K5</f>
        <v>2.923110892962816</v>
      </c>
    </row>
    <row r="6" spans="1:11" s="95" customFormat="1" ht="9">
      <c r="A6" s="296" t="s">
        <v>154</v>
      </c>
      <c r="B6" s="192">
        <f>'А15'!B6</f>
        <v>873.3000000000001</v>
      </c>
      <c r="C6" s="192">
        <f>'А15'!C6</f>
        <v>31.965190388627057</v>
      </c>
      <c r="D6" s="192">
        <f>'А15'!D6</f>
        <v>825.227</v>
      </c>
      <c r="E6" s="192">
        <f>'А15'!E6</f>
        <v>30.47663048516159</v>
      </c>
      <c r="F6" s="192">
        <f>'А15'!F6</f>
        <v>786.11973</v>
      </c>
      <c r="G6" s="192">
        <f>'А15'!G6</f>
        <v>28.812193642962818</v>
      </c>
      <c r="H6" s="192">
        <f>'А15'!H6</f>
        <v>832.688316</v>
      </c>
      <c r="I6" s="192">
        <f>'А15'!I6</f>
        <v>29.231141991319216</v>
      </c>
      <c r="J6" s="215">
        <f>'А15'!J6</f>
        <v>884.289149</v>
      </c>
      <c r="K6" s="215">
        <f>'А15'!K6</f>
        <v>29.84420404998027</v>
      </c>
    </row>
    <row r="7" spans="1:11" s="123" customFormat="1" ht="9">
      <c r="A7" s="544" t="s">
        <v>155</v>
      </c>
      <c r="B7" s="192">
        <f>'А15'!B7</f>
        <v>189.6</v>
      </c>
      <c r="C7" s="192">
        <f>'А15'!C7</f>
        <v>6.9398833135047395</v>
      </c>
      <c r="D7" s="192">
        <f>'А15'!D7</f>
        <v>170.269</v>
      </c>
      <c r="E7" s="192">
        <f>'А15'!E7</f>
        <v>6.28823995831205</v>
      </c>
      <c r="F7" s="192">
        <f>'А15'!F7</f>
        <v>99.090208</v>
      </c>
      <c r="G7" s="192">
        <f>'А15'!G7</f>
        <v>3.6317702661113254</v>
      </c>
      <c r="H7" s="192">
        <f>'А15'!H7</f>
        <v>96.723908</v>
      </c>
      <c r="I7" s="192">
        <f>'А15'!I7</f>
        <v>3.3954484942037975</v>
      </c>
      <c r="J7" s="215">
        <f>'А15'!J7</f>
        <v>90.238542</v>
      </c>
      <c r="K7" s="215">
        <f>'А15'!K7</f>
        <v>3.045494184414916</v>
      </c>
    </row>
    <row r="8" spans="1:11" s="123" customFormat="1" ht="9">
      <c r="A8" s="544" t="s">
        <v>516</v>
      </c>
      <c r="B8" s="192">
        <f>'А15'!B8</f>
        <v>683.7</v>
      </c>
      <c r="C8" s="192">
        <f>'А15'!C8</f>
        <v>25.025307075122317</v>
      </c>
      <c r="D8" s="192">
        <f>'А15'!D8</f>
        <v>654.958</v>
      </c>
      <c r="E8" s="192">
        <f>'А15'!E8</f>
        <v>24.18839052684954</v>
      </c>
      <c r="F8" s="192">
        <f>'А15'!F8</f>
        <v>687.029522</v>
      </c>
      <c r="G8" s="192">
        <f>'А15'!G8</f>
        <v>25.180423376851497</v>
      </c>
      <c r="H8" s="192">
        <f>'А15'!H8</f>
        <v>735.964408</v>
      </c>
      <c r="I8" s="192">
        <f>'А15'!I8</f>
        <v>25.835693497115418</v>
      </c>
      <c r="J8" s="215">
        <f>'А15'!J8</f>
        <v>794.050607</v>
      </c>
      <c r="K8" s="215">
        <f>'А15'!K8</f>
        <v>26.798709865565364</v>
      </c>
    </row>
    <row r="9" spans="1:11" s="95" customFormat="1" ht="9">
      <c r="A9" s="126" t="s">
        <v>185</v>
      </c>
      <c r="B9" s="192">
        <f>'А15'!B9</f>
        <v>49.94646</v>
      </c>
      <c r="C9" s="192">
        <f>'А15'!C9</f>
        <v>1.828178292840886</v>
      </c>
      <c r="D9" s="192">
        <f>'А15'!D9</f>
        <v>48.682</v>
      </c>
      <c r="E9" s="192">
        <f>'А15'!E9</f>
        <v>1.797885097407909</v>
      </c>
      <c r="F9" s="192">
        <f>'А15'!F9</f>
        <v>52.132788999999995</v>
      </c>
      <c r="G9" s="192">
        <f>'А15'!G9</f>
        <v>1.9107267690835361</v>
      </c>
      <c r="H9" s="192">
        <f>'А15'!H9</f>
        <v>56.64749</v>
      </c>
      <c r="I9" s="192">
        <f>'А15'!I9</f>
        <v>1.9885841938988311</v>
      </c>
      <c r="J9" s="215">
        <f>'А15'!J9</f>
        <v>62.269672</v>
      </c>
      <c r="K9" s="215">
        <f>'А15'!K9</f>
        <v>2.101562367235769</v>
      </c>
    </row>
    <row r="10" spans="1:11" s="95" customFormat="1" ht="9">
      <c r="A10" s="126" t="s">
        <v>159</v>
      </c>
      <c r="B10" s="192">
        <f>'А15'!B10</f>
        <v>39.556436000000005</v>
      </c>
      <c r="C10" s="192">
        <f>'А15'!C10</f>
        <v>1.4478747370153915</v>
      </c>
      <c r="D10" s="192">
        <f>'А15'!D10</f>
        <v>69.982</v>
      </c>
      <c r="E10" s="192">
        <f>'А15'!E10</f>
        <v>2.5845198407378556</v>
      </c>
      <c r="F10" s="192">
        <f>'А15'!F10</f>
        <v>77.02146</v>
      </c>
      <c r="G10" s="192">
        <f>'А15'!G10</f>
        <v>2.8229252307198993</v>
      </c>
      <c r="H10" s="192">
        <f>'А15'!H10</f>
        <v>75.31623699999999</v>
      </c>
      <c r="I10" s="192">
        <f>'А15'!I10</f>
        <v>2.643942007706578</v>
      </c>
      <c r="J10" s="215">
        <f>'А15'!J10</f>
        <v>72.474832</v>
      </c>
      <c r="K10" s="215">
        <f>'А15'!K10</f>
        <v>2.4459801153751806</v>
      </c>
    </row>
    <row r="11" spans="1:11" s="95" customFormat="1" ht="9">
      <c r="A11" s="126" t="s">
        <v>157</v>
      </c>
      <c r="B11" s="192">
        <f>'А15'!B11</f>
        <v>1329.089523</v>
      </c>
      <c r="C11" s="192">
        <f>'А15'!C11</f>
        <v>48.64834495159111</v>
      </c>
      <c r="D11" s="192">
        <f>'А15'!D11</f>
        <v>1364.133</v>
      </c>
      <c r="E11" s="192">
        <f>'А15'!E11</f>
        <v>50.37908039074696</v>
      </c>
      <c r="F11" s="192">
        <f>'А15'!F11</f>
        <v>1396.634781</v>
      </c>
      <c r="G11" s="192">
        <f>'А15'!G11</f>
        <v>51.18827351994965</v>
      </c>
      <c r="H11" s="192">
        <f>'А15'!H11</f>
        <v>1425.312936</v>
      </c>
      <c r="I11" s="192">
        <f>'А15'!I11</f>
        <v>50.03495787525867</v>
      </c>
      <c r="J11" s="215">
        <f>'А15'!J11</f>
        <v>1481.211435</v>
      </c>
      <c r="K11" s="215">
        <f>'А15'!K11</f>
        <v>49.989956743553904</v>
      </c>
    </row>
    <row r="12" spans="1:11" s="95" customFormat="1" ht="9">
      <c r="A12" s="126" t="s">
        <v>162</v>
      </c>
      <c r="B12" s="192">
        <f>'А15'!B12</f>
        <v>247.0975</v>
      </c>
      <c r="C12" s="192">
        <f>'А15'!C12</f>
        <v>9.044450511913173</v>
      </c>
      <c r="D12" s="192">
        <f>'А15'!D12</f>
        <v>239.684</v>
      </c>
      <c r="E12" s="192">
        <f>'А15'!E12</f>
        <v>8.851819803769715</v>
      </c>
      <c r="F12" s="192">
        <f>'А15'!F12</f>
        <v>244.38652000000002</v>
      </c>
      <c r="G12" s="192">
        <f>'А15'!G12</f>
        <v>8.957047469053864</v>
      </c>
      <c r="H12" s="192">
        <f>'А15'!H12</f>
        <v>270.637458</v>
      </c>
      <c r="I12" s="192">
        <f>'А15'!I12</f>
        <v>9.500604020685802</v>
      </c>
      <c r="J12" s="215">
        <f>'А15'!J12</f>
        <v>278.668899</v>
      </c>
      <c r="K12" s="215">
        <f>'А15'!K12</f>
        <v>9.404900527779002</v>
      </c>
    </row>
    <row r="13" spans="1:11" s="95" customFormat="1" ht="18.75">
      <c r="A13" s="264" t="s">
        <v>187</v>
      </c>
      <c r="B13" s="192">
        <f>'А15'!B13</f>
        <v>12.2</v>
      </c>
      <c r="C13" s="192">
        <f>'А15'!C13</f>
        <v>0.44655367312635985</v>
      </c>
      <c r="D13" s="192">
        <f>'А15'!D13</f>
        <v>10.782</v>
      </c>
      <c r="E13" s="192">
        <f>'А15'!E13</f>
        <v>0.39819229120110256</v>
      </c>
      <c r="F13" s="192">
        <f>'А15'!F13</f>
        <v>11.8512</v>
      </c>
      <c r="G13" s="192">
        <f>'А15'!G13</f>
        <v>0.43436013150500746</v>
      </c>
      <c r="H13" s="192">
        <f>'А15'!H13</f>
        <v>16.665851</v>
      </c>
      <c r="I13" s="192">
        <f>'А15'!I13</f>
        <v>0.5850470669834273</v>
      </c>
      <c r="J13" s="215">
        <f>'А15'!J13</f>
        <v>13.187335</v>
      </c>
      <c r="K13" s="215">
        <f>'А15'!K13</f>
        <v>0.4450642836231915</v>
      </c>
    </row>
    <row r="14" spans="1:11" s="95" customFormat="1" ht="9.75" thickBot="1">
      <c r="A14" s="506" t="s">
        <v>188</v>
      </c>
      <c r="B14" s="211">
        <f>'А15'!B14</f>
        <v>102.04838000000001</v>
      </c>
      <c r="C14" s="211">
        <f>'А15'!C14</f>
        <v>3.735252370950374</v>
      </c>
      <c r="D14" s="211">
        <f>'А15'!D14</f>
        <v>77.739</v>
      </c>
      <c r="E14" s="211">
        <f>'А15'!E14</f>
        <v>2.870995225902663</v>
      </c>
      <c r="F14" s="211">
        <f>'А15'!F14</f>
        <v>77.915141</v>
      </c>
      <c r="G14" s="211">
        <f>'А15'!G14</f>
        <v>2.855679668809167</v>
      </c>
      <c r="H14" s="211">
        <f>'А15'!H14</f>
        <v>86.58060800000001</v>
      </c>
      <c r="I14" s="211">
        <f>'А15'!I14</f>
        <v>3.039372592977213</v>
      </c>
      <c r="J14" s="216">
        <f>'А15'!J14</f>
        <v>84.304412</v>
      </c>
      <c r="K14" s="216">
        <f>'А15'!K14</f>
        <v>2.8452210194898653</v>
      </c>
    </row>
    <row r="15" spans="1:11" s="95" customFormat="1" ht="9.75" thickBot="1">
      <c r="A15" s="177" t="s">
        <v>268</v>
      </c>
      <c r="B15" s="212">
        <f>'А15'!B15</f>
        <v>2732.034408</v>
      </c>
      <c r="C15" s="212">
        <f>'А15'!C15</f>
        <v>100.00000000000001</v>
      </c>
      <c r="D15" s="212">
        <f>'А15'!D15</f>
        <v>2707.7370000000005</v>
      </c>
      <c r="E15" s="212">
        <f>'А15'!E15</f>
        <v>99.99999999999997</v>
      </c>
      <c r="F15" s="212">
        <f>'А15'!F15</f>
        <v>2728.427206</v>
      </c>
      <c r="G15" s="212">
        <f>'А15'!G15</f>
        <v>100</v>
      </c>
      <c r="H15" s="212">
        <f>'А15'!H15</f>
        <v>2848.6342280000003</v>
      </c>
      <c r="I15" s="212">
        <f>'А15'!I15</f>
        <v>99.99999999999999</v>
      </c>
      <c r="J15" s="707">
        <f>'А15'!J15</f>
        <v>2963.018037</v>
      </c>
      <c r="K15" s="707">
        <f>'А15'!K15</f>
        <v>100.00000000000001</v>
      </c>
    </row>
    <row r="16" spans="1:4" s="95" customFormat="1" ht="9">
      <c r="A16" s="152"/>
      <c r="B16" s="341"/>
      <c r="C16" s="341"/>
      <c r="D16" s="152"/>
    </row>
    <row r="17" spans="1:3" s="95" customFormat="1" ht="9">
      <c r="A17" s="120"/>
      <c r="B17" s="250"/>
      <c r="C17" s="250"/>
    </row>
    <row r="18" spans="1:3" s="95" customFormat="1" ht="9">
      <c r="A18" s="213"/>
      <c r="B18" s="250"/>
      <c r="C18" s="250"/>
    </row>
    <row r="19" spans="2:3" s="95" customFormat="1" ht="9">
      <c r="B19" s="250"/>
      <c r="C19" s="250"/>
    </row>
    <row r="20" spans="2:3" s="95" customFormat="1" ht="9">
      <c r="B20" s="250"/>
      <c r="C20" s="250"/>
    </row>
  </sheetData>
  <sheetProtection/>
  <mergeCells count="5">
    <mergeCell ref="B3:C3"/>
    <mergeCell ref="D3:E3"/>
    <mergeCell ref="F3:G3"/>
    <mergeCell ref="H3:I3"/>
    <mergeCell ref="J3:K3"/>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theme="0" tint="-0.1499900072813034"/>
  </sheetPr>
  <dimension ref="A1:L44"/>
  <sheetViews>
    <sheetView workbookViewId="0" topLeftCell="A1">
      <selection activeCell="L1" sqref="L1:N1"/>
    </sheetView>
  </sheetViews>
  <sheetFormatPr defaultColWidth="9.140625" defaultRowHeight="15"/>
  <cols>
    <col min="1" max="1" width="36.8515625" style="5" customWidth="1"/>
    <col min="2" max="2" width="10.8515625" style="40" bestFit="1" customWidth="1"/>
    <col min="3" max="3" width="9.140625" style="40" customWidth="1"/>
    <col min="4" max="4" width="9.140625" style="5" customWidth="1"/>
    <col min="5" max="5" width="9.140625" style="40" customWidth="1"/>
    <col min="6" max="6" width="9.140625" style="5" customWidth="1"/>
    <col min="7" max="9" width="9.140625" style="40" customWidth="1"/>
    <col min="10" max="16384" width="9.140625" style="5" customWidth="1"/>
  </cols>
  <sheetData>
    <row r="1" spans="1:12" s="76" customFormat="1" ht="12">
      <c r="A1" s="247" t="s">
        <v>452</v>
      </c>
      <c r="B1" s="258"/>
      <c r="C1" s="258"/>
      <c r="E1" s="258"/>
      <c r="G1" s="258"/>
      <c r="H1" s="258"/>
      <c r="I1" s="258"/>
      <c r="L1" s="746"/>
    </row>
    <row r="2" spans="1:3" ht="10.5" thickBot="1">
      <c r="A2" s="208"/>
      <c r="B2" s="259"/>
      <c r="C2" s="259"/>
    </row>
    <row r="3" spans="1:11" ht="15" customHeight="1" thickBot="1">
      <c r="A3" s="32"/>
      <c r="B3" s="781" t="s">
        <v>601</v>
      </c>
      <c r="C3" s="781"/>
      <c r="D3" s="781" t="s">
        <v>605</v>
      </c>
      <c r="E3" s="781"/>
      <c r="F3" s="781" t="s">
        <v>645</v>
      </c>
      <c r="G3" s="781"/>
      <c r="H3" s="781" t="s">
        <v>663</v>
      </c>
      <c r="I3" s="781"/>
      <c r="J3" s="781" t="s">
        <v>886</v>
      </c>
      <c r="K3" s="781"/>
    </row>
    <row r="4" spans="1:11" ht="10.5" thickBot="1">
      <c r="A4" s="210"/>
      <c r="B4" s="581" t="s">
        <v>172</v>
      </c>
      <c r="C4" s="581" t="s">
        <v>2</v>
      </c>
      <c r="D4" s="564" t="s">
        <v>172</v>
      </c>
      <c r="E4" s="581" t="s">
        <v>2</v>
      </c>
      <c r="F4" s="581" t="s">
        <v>172</v>
      </c>
      <c r="G4" s="581" t="s">
        <v>2</v>
      </c>
      <c r="H4" s="581" t="s">
        <v>172</v>
      </c>
      <c r="I4" s="581" t="s">
        <v>2</v>
      </c>
      <c r="J4" s="581" t="s">
        <v>172</v>
      </c>
      <c r="K4" s="581" t="s">
        <v>2</v>
      </c>
    </row>
    <row r="5" spans="1:11" s="95" customFormat="1" ht="10.5">
      <c r="A5" s="509" t="s">
        <v>490</v>
      </c>
      <c r="B5" s="128">
        <v>888.00671</v>
      </c>
      <c r="C5" s="128">
        <f>B5/$B$13*100</f>
        <v>32.50337807105481</v>
      </c>
      <c r="D5" s="128">
        <f>540.055+0.934+24.396+289.452</f>
        <v>854.8369999999999</v>
      </c>
      <c r="E5" s="128">
        <f>D5/$D$13*100</f>
        <v>31.57012620418656</v>
      </c>
      <c r="F5" s="128">
        <v>904.0210500000001</v>
      </c>
      <c r="G5" s="128">
        <f>F5/$F$13*100</f>
        <v>33.13341283256504</v>
      </c>
      <c r="H5" s="128">
        <v>972.416317</v>
      </c>
      <c r="I5" s="128">
        <f aca="true" t="shared" si="0" ref="I5:I12">H5/$H$13*100</f>
        <v>34.13622947593116</v>
      </c>
      <c r="J5" s="128">
        <v>1044.417802</v>
      </c>
      <c r="K5" s="128">
        <f>J5/$J$13*100</f>
        <v>35.248445637457316</v>
      </c>
    </row>
    <row r="6" spans="1:11" s="95" customFormat="1" ht="10.5">
      <c r="A6" s="509" t="s">
        <v>491</v>
      </c>
      <c r="B6" s="128">
        <v>1657.9359590000001</v>
      </c>
      <c r="C6" s="128">
        <f>B6/$B$13*100</f>
        <v>60.68481092105017</v>
      </c>
      <c r="D6" s="128">
        <v>1683.675</v>
      </c>
      <c r="E6" s="128">
        <f aca="true" t="shared" si="1" ref="E6:E12">D6/$D$13*100</f>
        <v>62.18007905230331</v>
      </c>
      <c r="F6" s="128">
        <v>1661.2827809999999</v>
      </c>
      <c r="G6" s="128">
        <f aca="true" t="shared" si="2" ref="G6:G12">F6/$F$13*100</f>
        <v>60.88792757038649</v>
      </c>
      <c r="H6" s="128">
        <v>1710.206835</v>
      </c>
      <c r="I6" s="128">
        <f t="shared" si="0"/>
        <v>60.03602772830264</v>
      </c>
      <c r="J6" s="128">
        <v>1756.438169</v>
      </c>
      <c r="K6" s="128">
        <f aca="true" t="shared" si="3" ref="K6:K12">J6/$J$13*100</f>
        <v>59.27868636190823</v>
      </c>
    </row>
    <row r="7" spans="1:11" s="95" customFormat="1" ht="9">
      <c r="A7" s="154" t="s">
        <v>35</v>
      </c>
      <c r="B7" s="128">
        <v>118.99072500000001</v>
      </c>
      <c r="C7" s="128">
        <f aca="true" t="shared" si="4" ref="C7:C12">B7/$B$13*100</f>
        <v>4.3553730822866354</v>
      </c>
      <c r="D7" s="128">
        <v>104.306</v>
      </c>
      <c r="E7" s="128">
        <f t="shared" si="1"/>
        <v>3.852142085396261</v>
      </c>
      <c r="F7" s="128">
        <v>96.35014699999999</v>
      </c>
      <c r="G7" s="128">
        <f t="shared" si="2"/>
        <v>3.531343874160152</v>
      </c>
      <c r="H7" s="128">
        <v>99.951175</v>
      </c>
      <c r="I7" s="128">
        <f t="shared" si="0"/>
        <v>3.5087402242644123</v>
      </c>
      <c r="J7" s="128">
        <v>98.156907</v>
      </c>
      <c r="K7" s="128">
        <f t="shared" si="3"/>
        <v>3.3127340358475177</v>
      </c>
    </row>
    <row r="8" spans="1:11" s="95" customFormat="1" ht="9">
      <c r="A8" s="154" t="s">
        <v>36</v>
      </c>
      <c r="B8" s="128">
        <v>49.415369</v>
      </c>
      <c r="C8" s="128">
        <f t="shared" si="4"/>
        <v>1.8087323024030773</v>
      </c>
      <c r="D8" s="128">
        <v>47.398</v>
      </c>
      <c r="E8" s="128">
        <f t="shared" si="1"/>
        <v>1.7504633536288612</v>
      </c>
      <c r="F8" s="128">
        <v>48.063340000000004</v>
      </c>
      <c r="G8" s="128">
        <f t="shared" si="2"/>
        <v>1.7615767755982417</v>
      </c>
      <c r="H8" s="128">
        <v>46.990258000000004</v>
      </c>
      <c r="I8" s="128">
        <f t="shared" si="0"/>
        <v>1.6495714872102565</v>
      </c>
      <c r="J8" s="128">
        <v>47.507981</v>
      </c>
      <c r="K8" s="128">
        <f t="shared" si="3"/>
        <v>1.6033645562313528</v>
      </c>
    </row>
    <row r="9" spans="1:11" s="95" customFormat="1" ht="9">
      <c r="A9" s="154" t="s">
        <v>37</v>
      </c>
      <c r="B9" s="128">
        <v>0</v>
      </c>
      <c r="C9" s="128">
        <f t="shared" si="4"/>
        <v>0</v>
      </c>
      <c r="D9" s="128">
        <v>0</v>
      </c>
      <c r="E9" s="128">
        <f t="shared" si="1"/>
        <v>0</v>
      </c>
      <c r="F9" s="128">
        <v>0.6</v>
      </c>
      <c r="G9" s="128">
        <f t="shared" si="2"/>
        <v>0.021990691145454</v>
      </c>
      <c r="H9" s="128">
        <v>0</v>
      </c>
      <c r="I9" s="128">
        <f t="shared" si="0"/>
        <v>0</v>
      </c>
      <c r="J9" s="128">
        <v>0</v>
      </c>
      <c r="K9" s="128">
        <f t="shared" si="3"/>
        <v>0</v>
      </c>
    </row>
    <row r="10" spans="1:11" s="95" customFormat="1" ht="9">
      <c r="A10" s="154" t="s">
        <v>38</v>
      </c>
      <c r="B10" s="128">
        <v>17.625368</v>
      </c>
      <c r="C10" s="128">
        <f t="shared" si="4"/>
        <v>0.6451347645171187</v>
      </c>
      <c r="D10" s="128">
        <v>17.483204999999998</v>
      </c>
      <c r="E10" s="128">
        <f t="shared" si="1"/>
        <v>0.6456751267243527</v>
      </c>
      <c r="F10" s="128">
        <v>18.065242999999995</v>
      </c>
      <c r="G10" s="128">
        <f t="shared" si="2"/>
        <v>0.6621119654676245</v>
      </c>
      <c r="H10" s="128">
        <v>19.029158000000002</v>
      </c>
      <c r="I10" s="128">
        <f t="shared" si="0"/>
        <v>0.6680098769072293</v>
      </c>
      <c r="J10" s="128">
        <v>16.456693</v>
      </c>
      <c r="K10" s="128">
        <f t="shared" si="3"/>
        <v>0.5554030652024681</v>
      </c>
    </row>
    <row r="11" spans="1:11" s="95" customFormat="1" ht="9">
      <c r="A11" s="264" t="s">
        <v>39</v>
      </c>
      <c r="B11" s="128">
        <v>0</v>
      </c>
      <c r="C11" s="128">
        <f t="shared" si="4"/>
        <v>0</v>
      </c>
      <c r="D11" s="128">
        <v>0</v>
      </c>
      <c r="E11" s="128">
        <f t="shared" si="1"/>
        <v>0</v>
      </c>
      <c r="F11" s="128">
        <v>0</v>
      </c>
      <c r="G11" s="128">
        <f t="shared" si="2"/>
        <v>0</v>
      </c>
      <c r="H11" s="128">
        <v>0</v>
      </c>
      <c r="I11" s="128">
        <f t="shared" si="0"/>
        <v>0</v>
      </c>
      <c r="J11" s="128">
        <v>0</v>
      </c>
      <c r="K11" s="128">
        <f t="shared" si="3"/>
        <v>0</v>
      </c>
    </row>
    <row r="12" spans="1:11" s="95" customFormat="1" ht="9.75" thickBot="1">
      <c r="A12" s="506" t="s">
        <v>40</v>
      </c>
      <c r="B12" s="131">
        <v>0.07023700000000001</v>
      </c>
      <c r="C12" s="128">
        <f t="shared" si="4"/>
        <v>0.0025708586881924315</v>
      </c>
      <c r="D12" s="131">
        <v>0.041</v>
      </c>
      <c r="E12" s="128">
        <f t="shared" si="1"/>
        <v>0.0015141777606393371</v>
      </c>
      <c r="F12" s="131">
        <v>0.044645000000000004</v>
      </c>
      <c r="G12" s="128">
        <f t="shared" si="2"/>
        <v>0.001636290676981323</v>
      </c>
      <c r="H12" s="131">
        <v>0.040485</v>
      </c>
      <c r="I12" s="128">
        <f t="shared" si="0"/>
        <v>0.001421207384298831</v>
      </c>
      <c r="J12" s="131">
        <v>0.040485</v>
      </c>
      <c r="K12" s="128">
        <f t="shared" si="3"/>
        <v>0.0013663433531100034</v>
      </c>
    </row>
    <row r="13" spans="1:11" s="95" customFormat="1" ht="9.75" thickBot="1">
      <c r="A13" s="161" t="s">
        <v>11</v>
      </c>
      <c r="B13" s="220">
        <f aca="true" t="shared" si="5" ref="B13:G13">SUM(B5:B12)</f>
        <v>2732.044368</v>
      </c>
      <c r="C13" s="220">
        <f t="shared" si="5"/>
        <v>100</v>
      </c>
      <c r="D13" s="220">
        <f t="shared" si="5"/>
        <v>2707.740205</v>
      </c>
      <c r="E13" s="220">
        <f t="shared" si="5"/>
        <v>100</v>
      </c>
      <c r="F13" s="220">
        <f t="shared" si="5"/>
        <v>2728.4272060000003</v>
      </c>
      <c r="G13" s="220">
        <f t="shared" si="5"/>
        <v>99.99999999999999</v>
      </c>
      <c r="H13" s="220">
        <f>SUM(H5:H12)</f>
        <v>2848.634228</v>
      </c>
      <c r="I13" s="220">
        <f>SUM(I5:I12)</f>
        <v>100</v>
      </c>
      <c r="J13" s="220">
        <f>SUM(J5:J12)</f>
        <v>2963.0180370000003</v>
      </c>
      <c r="K13" s="220">
        <f>SUM(K5:K12)</f>
        <v>99.99999999999999</v>
      </c>
    </row>
    <row r="14" spans="1:9" s="557" customFormat="1" ht="27" customHeight="1">
      <c r="A14" s="790" t="s">
        <v>528</v>
      </c>
      <c r="B14" s="791"/>
      <c r="C14" s="791"/>
      <c r="E14" s="537"/>
      <c r="G14" s="537"/>
      <c r="H14" s="537"/>
      <c r="I14" s="537"/>
    </row>
    <row r="15" spans="1:9" s="95" customFormat="1" ht="10.5">
      <c r="A15" s="265" t="s">
        <v>529</v>
      </c>
      <c r="B15" s="296"/>
      <c r="C15" s="296"/>
      <c r="D15" s="116"/>
      <c r="E15" s="296"/>
      <c r="F15" s="116"/>
      <c r="G15" s="296"/>
      <c r="H15" s="296"/>
      <c r="I15" s="296"/>
    </row>
    <row r="16" spans="2:9" ht="9.75">
      <c r="B16" s="278"/>
      <c r="C16" s="278"/>
      <c r="D16" s="21"/>
      <c r="E16" s="278"/>
      <c r="F16" s="21"/>
      <c r="G16" s="278"/>
      <c r="H16" s="278"/>
      <c r="I16" s="278"/>
    </row>
    <row r="17" spans="2:9" ht="9.75">
      <c r="B17" s="278"/>
      <c r="C17" s="278"/>
      <c r="D17" s="278"/>
      <c r="E17" s="278"/>
      <c r="F17" s="278"/>
      <c r="G17" s="278"/>
      <c r="H17" s="278"/>
      <c r="I17" s="278"/>
    </row>
    <row r="18" spans="2:9" ht="9.75">
      <c r="B18" s="278"/>
      <c r="C18" s="278"/>
      <c r="D18" s="21"/>
      <c r="E18" s="278"/>
      <c r="F18" s="21"/>
      <c r="G18" s="278"/>
      <c r="H18" s="278"/>
      <c r="I18" s="278"/>
    </row>
    <row r="19" spans="2:9" ht="9.75">
      <c r="B19" s="278"/>
      <c r="C19" s="278"/>
      <c r="D19" s="278"/>
      <c r="E19" s="278"/>
      <c r="F19" s="278"/>
      <c r="G19" s="278"/>
      <c r="H19" s="278"/>
      <c r="I19" s="278"/>
    </row>
    <row r="20" spans="2:9" ht="9.75">
      <c r="B20" s="335"/>
      <c r="C20" s="335"/>
      <c r="D20" s="335"/>
      <c r="E20" s="335"/>
      <c r="F20" s="278"/>
      <c r="G20" s="278"/>
      <c r="H20" s="278"/>
      <c r="I20" s="278"/>
    </row>
    <row r="21" spans="2:9" ht="9.75">
      <c r="B21" s="335"/>
      <c r="C21" s="335"/>
      <c r="D21" s="335"/>
      <c r="E21" s="335"/>
      <c r="F21" s="21"/>
      <c r="G21" s="278"/>
      <c r="H21" s="278"/>
      <c r="I21" s="278"/>
    </row>
    <row r="22" spans="2:9" ht="9.75">
      <c r="B22" s="278"/>
      <c r="C22" s="278"/>
      <c r="D22" s="278"/>
      <c r="E22" s="278"/>
      <c r="F22" s="21"/>
      <c r="G22" s="278"/>
      <c r="H22" s="278"/>
      <c r="I22" s="278"/>
    </row>
    <row r="23" spans="2:9" ht="9.75">
      <c r="B23" s="335"/>
      <c r="C23" s="335"/>
      <c r="D23" s="335"/>
      <c r="E23" s="335"/>
      <c r="F23" s="21"/>
      <c r="G23" s="278"/>
      <c r="H23" s="278"/>
      <c r="I23" s="278"/>
    </row>
    <row r="24" spans="2:9" ht="9.75">
      <c r="B24" s="335"/>
      <c r="C24" s="335"/>
      <c r="D24" s="335"/>
      <c r="E24" s="335"/>
      <c r="F24" s="21"/>
      <c r="G24" s="278"/>
      <c r="H24" s="278"/>
      <c r="I24" s="278"/>
    </row>
    <row r="25" spans="2:9" ht="9.75">
      <c r="B25" s="278"/>
      <c r="C25" s="278"/>
      <c r="D25" s="278"/>
      <c r="E25" s="278"/>
      <c r="F25" s="21"/>
      <c r="G25" s="278"/>
      <c r="H25" s="278"/>
      <c r="I25" s="278"/>
    </row>
    <row r="26" spans="2:9" ht="9.75">
      <c r="B26" s="278"/>
      <c r="C26" s="278"/>
      <c r="D26" s="278"/>
      <c r="E26" s="278"/>
      <c r="F26" s="21"/>
      <c r="G26" s="278"/>
      <c r="H26" s="278"/>
      <c r="I26" s="278"/>
    </row>
    <row r="27" spans="2:9" ht="9.75">
      <c r="B27" s="335"/>
      <c r="C27" s="335"/>
      <c r="D27" s="335"/>
      <c r="E27" s="335"/>
      <c r="F27" s="21"/>
      <c r="G27" s="278"/>
      <c r="H27" s="278"/>
      <c r="I27" s="278"/>
    </row>
    <row r="28" spans="2:9" ht="9.75">
      <c r="B28" s="278"/>
      <c r="C28" s="278"/>
      <c r="D28" s="278"/>
      <c r="E28" s="278"/>
      <c r="F28" s="21"/>
      <c r="G28" s="278"/>
      <c r="H28" s="278"/>
      <c r="I28" s="278"/>
    </row>
    <row r="29" spans="2:9" ht="9.75">
      <c r="B29" s="278"/>
      <c r="C29" s="278"/>
      <c r="D29" s="278"/>
      <c r="E29" s="278"/>
      <c r="F29" s="21"/>
      <c r="G29" s="278"/>
      <c r="H29" s="278"/>
      <c r="I29" s="278"/>
    </row>
    <row r="30" spans="2:9" ht="9.75">
      <c r="B30" s="278"/>
      <c r="C30" s="278"/>
      <c r="D30" s="278"/>
      <c r="E30" s="278"/>
      <c r="F30" s="21"/>
      <c r="G30" s="278"/>
      <c r="H30" s="278"/>
      <c r="I30" s="278"/>
    </row>
    <row r="31" spans="2:9" ht="9.75">
      <c r="B31" s="278"/>
      <c r="C31" s="278"/>
      <c r="D31" s="278"/>
      <c r="E31" s="278"/>
      <c r="F31" s="21"/>
      <c r="G31" s="278"/>
      <c r="H31" s="278"/>
      <c r="I31" s="278"/>
    </row>
    <row r="32" spans="2:9" ht="9.75">
      <c r="B32" s="278"/>
      <c r="C32" s="278"/>
      <c r="D32" s="278"/>
      <c r="E32" s="278"/>
      <c r="F32" s="21"/>
      <c r="G32" s="278"/>
      <c r="H32" s="278"/>
      <c r="I32" s="278"/>
    </row>
    <row r="33" spans="2:9" ht="9.75">
      <c r="B33" s="278"/>
      <c r="C33" s="278"/>
      <c r="D33" s="278"/>
      <c r="E33" s="278"/>
      <c r="F33" s="21"/>
      <c r="G33" s="278"/>
      <c r="H33" s="278"/>
      <c r="I33" s="278"/>
    </row>
    <row r="34" spans="2:9" ht="9.75">
      <c r="B34" s="278"/>
      <c r="C34" s="278"/>
      <c r="D34" s="278"/>
      <c r="E34" s="278"/>
      <c r="F34" s="21"/>
      <c r="G34" s="278"/>
      <c r="H34" s="278"/>
      <c r="I34" s="278"/>
    </row>
    <row r="35" spans="2:9" ht="9.75">
      <c r="B35" s="278"/>
      <c r="C35" s="278"/>
      <c r="D35" s="278"/>
      <c r="E35" s="278"/>
      <c r="F35" s="21"/>
      <c r="G35" s="278"/>
      <c r="H35" s="278"/>
      <c r="I35" s="278"/>
    </row>
    <row r="36" spans="2:9" ht="9.75">
      <c r="B36" s="278"/>
      <c r="C36" s="278"/>
      <c r="D36" s="278"/>
      <c r="E36" s="278"/>
      <c r="F36" s="21"/>
      <c r="G36" s="278"/>
      <c r="H36" s="278"/>
      <c r="I36" s="278"/>
    </row>
    <row r="37" spans="2:9" ht="9.75">
      <c r="B37" s="278"/>
      <c r="C37" s="278"/>
      <c r="D37" s="278"/>
      <c r="E37" s="278"/>
      <c r="F37" s="21"/>
      <c r="G37" s="278"/>
      <c r="H37" s="278"/>
      <c r="I37" s="278"/>
    </row>
    <row r="38" spans="2:9" ht="9.75">
      <c r="B38" s="278"/>
      <c r="C38" s="278"/>
      <c r="D38" s="278"/>
      <c r="E38" s="278"/>
      <c r="F38" s="21"/>
      <c r="G38" s="278"/>
      <c r="H38" s="278"/>
      <c r="I38" s="278"/>
    </row>
    <row r="39" spans="2:9" ht="9.75">
      <c r="B39" s="278"/>
      <c r="C39" s="278"/>
      <c r="D39" s="278"/>
      <c r="E39" s="278"/>
      <c r="F39" s="21"/>
      <c r="G39" s="278"/>
      <c r="H39" s="278"/>
      <c r="I39" s="278"/>
    </row>
    <row r="40" spans="2:9" ht="9.75">
      <c r="B40" s="278"/>
      <c r="C40" s="278"/>
      <c r="D40" s="21"/>
      <c r="E40" s="278"/>
      <c r="F40" s="21"/>
      <c r="G40" s="278"/>
      <c r="H40" s="278"/>
      <c r="I40" s="278"/>
    </row>
    <row r="41" spans="2:4" ht="9.75">
      <c r="B41" s="678"/>
      <c r="C41" s="678"/>
      <c r="D41" s="678"/>
    </row>
    <row r="42" spans="2:5" ht="9.75">
      <c r="B42" s="278"/>
      <c r="C42" s="278"/>
      <c r="D42" s="278"/>
      <c r="E42" s="278"/>
    </row>
    <row r="44" spans="2:5" ht="9.75">
      <c r="B44" s="278"/>
      <c r="C44" s="278"/>
      <c r="D44" s="278"/>
      <c r="E44" s="278"/>
    </row>
  </sheetData>
  <sheetProtection/>
  <mergeCells count="6">
    <mergeCell ref="B3:C3"/>
    <mergeCell ref="A14:C14"/>
    <mergeCell ref="D3:E3"/>
    <mergeCell ref="F3:G3"/>
    <mergeCell ref="H3:I3"/>
    <mergeCell ref="J3:K3"/>
  </mergeCells>
  <printOptions/>
  <pageMargins left="0.7" right="0.7" top="0.75" bottom="0.75" header="0.3" footer="0.3"/>
  <pageSetup horizontalDpi="600" verticalDpi="600" orientation="portrait" scale="99" r:id="rId1"/>
</worksheet>
</file>

<file path=xl/worksheets/sheet36.xml><?xml version="1.0" encoding="utf-8"?>
<worksheet xmlns="http://schemas.openxmlformats.org/spreadsheetml/2006/main" xmlns:r="http://schemas.openxmlformats.org/officeDocument/2006/relationships">
  <sheetPr>
    <tabColor rgb="FF92D050"/>
  </sheetPr>
  <dimension ref="A1:K16"/>
  <sheetViews>
    <sheetView zoomScalePageLayoutView="0" workbookViewId="0" topLeftCell="A1">
      <selection activeCell="A1" sqref="A1"/>
    </sheetView>
  </sheetViews>
  <sheetFormatPr defaultColWidth="9.140625" defaultRowHeight="15"/>
  <cols>
    <col min="1" max="1" width="36.8515625" style="5" customWidth="1"/>
    <col min="2" max="2" width="10.140625" style="52" customWidth="1"/>
    <col min="3" max="3" width="9.140625" style="52" customWidth="1"/>
    <col min="4" max="16384" width="9.140625" style="5" customWidth="1"/>
  </cols>
  <sheetData>
    <row r="1" spans="1:3" s="76" customFormat="1" ht="12">
      <c r="A1" s="75" t="s">
        <v>451</v>
      </c>
      <c r="B1" s="77"/>
      <c r="C1" s="77"/>
    </row>
    <row r="2" spans="1:3" ht="14.25" customHeight="1" thickBot="1">
      <c r="A2" s="69"/>
      <c r="B2" s="334"/>
      <c r="C2" s="334"/>
    </row>
    <row r="3" spans="1:11" ht="10.5" thickBot="1">
      <c r="A3" s="32"/>
      <c r="B3" s="781" t="s">
        <v>671</v>
      </c>
      <c r="C3" s="781"/>
      <c r="D3" s="781" t="s">
        <v>678</v>
      </c>
      <c r="E3" s="781"/>
      <c r="F3" s="781" t="s">
        <v>672</v>
      </c>
      <c r="G3" s="781"/>
      <c r="H3" s="781" t="s">
        <v>673</v>
      </c>
      <c r="I3" s="781"/>
      <c r="J3" s="781" t="s">
        <v>887</v>
      </c>
      <c r="K3" s="781"/>
    </row>
    <row r="4" spans="1:11" ht="10.5" thickBot="1">
      <c r="A4" s="210"/>
      <c r="B4" s="84" t="s">
        <v>882</v>
      </c>
      <c r="C4" s="84" t="s">
        <v>2</v>
      </c>
      <c r="D4" s="581" t="s">
        <v>882</v>
      </c>
      <c r="E4" s="564" t="s">
        <v>2</v>
      </c>
      <c r="F4" s="581" t="s">
        <v>882</v>
      </c>
      <c r="G4" s="581" t="s">
        <v>2</v>
      </c>
      <c r="H4" s="581" t="s">
        <v>882</v>
      </c>
      <c r="I4" s="581" t="s">
        <v>2</v>
      </c>
      <c r="J4" s="581" t="s">
        <v>882</v>
      </c>
      <c r="K4" s="581" t="s">
        <v>2</v>
      </c>
    </row>
    <row r="5" spans="1:11" s="95" customFormat="1" ht="10.5">
      <c r="A5" s="509" t="s">
        <v>492</v>
      </c>
      <c r="B5" s="217">
        <f>'А16'!B5</f>
        <v>888.00671</v>
      </c>
      <c r="C5" s="217">
        <f>'А16'!C5</f>
        <v>32.50337807105481</v>
      </c>
      <c r="D5" s="217">
        <f>'А16'!D5</f>
        <v>854.8369999999999</v>
      </c>
      <c r="E5" s="217">
        <f>'А16'!E5</f>
        <v>31.57012620418656</v>
      </c>
      <c r="F5" s="217">
        <f>'А16'!F5</f>
        <v>904.0210500000001</v>
      </c>
      <c r="G5" s="217">
        <f>'А16'!G5</f>
        <v>33.13341283256504</v>
      </c>
      <c r="H5" s="217">
        <f>'А16'!H5</f>
        <v>972.416317</v>
      </c>
      <c r="I5" s="217">
        <f>'А16'!I5</f>
        <v>34.13622947593116</v>
      </c>
      <c r="J5" s="128">
        <f>'А16'!J5</f>
        <v>1044.417802</v>
      </c>
      <c r="K5" s="128">
        <f>'А16'!K5</f>
        <v>35.248445637457316</v>
      </c>
    </row>
    <row r="6" spans="1:11" s="95" customFormat="1" ht="10.5">
      <c r="A6" s="509" t="s">
        <v>491</v>
      </c>
      <c r="B6" s="217">
        <f>'А16'!B6</f>
        <v>1657.9359590000001</v>
      </c>
      <c r="C6" s="217">
        <f>'А16'!C6</f>
        <v>60.68481092105017</v>
      </c>
      <c r="D6" s="217">
        <f>'А16'!D6</f>
        <v>1683.675</v>
      </c>
      <c r="E6" s="217">
        <f>'А16'!E6</f>
        <v>62.18007905230331</v>
      </c>
      <c r="F6" s="217">
        <f>'А16'!F6</f>
        <v>1661.2827809999999</v>
      </c>
      <c r="G6" s="217">
        <f>'А16'!G6</f>
        <v>60.88792757038649</v>
      </c>
      <c r="H6" s="217">
        <f>'А16'!H6</f>
        <v>1710.206835</v>
      </c>
      <c r="I6" s="217">
        <f>'А16'!I6</f>
        <v>60.03602772830264</v>
      </c>
      <c r="J6" s="128">
        <f>'А16'!J6</f>
        <v>1756.438169</v>
      </c>
      <c r="K6" s="128">
        <f>'А16'!K6</f>
        <v>59.27868636190823</v>
      </c>
    </row>
    <row r="7" spans="1:11" s="95" customFormat="1" ht="9">
      <c r="A7" s="154" t="s">
        <v>35</v>
      </c>
      <c r="B7" s="217">
        <f>'А16'!B7</f>
        <v>118.99072500000001</v>
      </c>
      <c r="C7" s="217">
        <f>'А16'!C7</f>
        <v>4.3553730822866354</v>
      </c>
      <c r="D7" s="217">
        <f>'А16'!D7</f>
        <v>104.306</v>
      </c>
      <c r="E7" s="217">
        <f>'А16'!E7</f>
        <v>3.852142085396261</v>
      </c>
      <c r="F7" s="217">
        <f>'А16'!F7</f>
        <v>96.35014699999999</v>
      </c>
      <c r="G7" s="217">
        <f>'А16'!G7</f>
        <v>3.531343874160152</v>
      </c>
      <c r="H7" s="217">
        <f>'А16'!H7</f>
        <v>99.951175</v>
      </c>
      <c r="I7" s="217">
        <f>'А16'!I7</f>
        <v>3.5087402242644123</v>
      </c>
      <c r="J7" s="128">
        <f>'А16'!J7</f>
        <v>98.156907</v>
      </c>
      <c r="K7" s="128">
        <f>'А16'!K7</f>
        <v>3.3127340358475177</v>
      </c>
    </row>
    <row r="8" spans="1:11" s="95" customFormat="1" ht="9">
      <c r="A8" s="154" t="s">
        <v>36</v>
      </c>
      <c r="B8" s="217">
        <f>'А16'!B8</f>
        <v>49.415369</v>
      </c>
      <c r="C8" s="217">
        <f>'А16'!C8</f>
        <v>1.8087323024030773</v>
      </c>
      <c r="D8" s="217">
        <f>'А16'!D8</f>
        <v>47.398</v>
      </c>
      <c r="E8" s="217">
        <f>'А16'!E8</f>
        <v>1.7504633536288612</v>
      </c>
      <c r="F8" s="217">
        <f>'А16'!F8</f>
        <v>48.063340000000004</v>
      </c>
      <c r="G8" s="217">
        <f>'А16'!G8</f>
        <v>1.7615767755982417</v>
      </c>
      <c r="H8" s="217">
        <f>'А16'!H8</f>
        <v>46.990258000000004</v>
      </c>
      <c r="I8" s="217">
        <f>'А16'!I8</f>
        <v>1.6495714872102565</v>
      </c>
      <c r="J8" s="128">
        <f>'А16'!J8</f>
        <v>47.507981</v>
      </c>
      <c r="K8" s="128">
        <f>'А16'!K8</f>
        <v>1.6033645562313528</v>
      </c>
    </row>
    <row r="9" spans="1:11" s="95" customFormat="1" ht="9">
      <c r="A9" s="154" t="s">
        <v>165</v>
      </c>
      <c r="B9" s="217">
        <f>'А16'!B9</f>
        <v>0</v>
      </c>
      <c r="C9" s="217">
        <f>'А16'!C9</f>
        <v>0</v>
      </c>
      <c r="D9" s="217">
        <f>'А16'!D9</f>
        <v>0</v>
      </c>
      <c r="E9" s="217">
        <f>'А16'!E9</f>
        <v>0</v>
      </c>
      <c r="F9" s="217">
        <f>'А16'!F9</f>
        <v>0.6</v>
      </c>
      <c r="G9" s="217">
        <f>'А16'!G9</f>
        <v>0.021990691145454</v>
      </c>
      <c r="H9" s="217">
        <f>'А16'!H9</f>
        <v>0</v>
      </c>
      <c r="I9" s="217">
        <f>'А16'!I9</f>
        <v>0</v>
      </c>
      <c r="J9" s="128">
        <f>'А16'!J9</f>
        <v>0</v>
      </c>
      <c r="K9" s="128">
        <f>'А16'!K9</f>
        <v>0</v>
      </c>
    </row>
    <row r="10" spans="1:11" s="95" customFormat="1" ht="9">
      <c r="A10" s="154" t="s">
        <v>166</v>
      </c>
      <c r="B10" s="217">
        <f>'А16'!B10</f>
        <v>17.625368</v>
      </c>
      <c r="C10" s="217">
        <f>'А16'!C10</f>
        <v>0.6451347645171187</v>
      </c>
      <c r="D10" s="217">
        <f>'А16'!D10</f>
        <v>17.483204999999998</v>
      </c>
      <c r="E10" s="217">
        <f>'А16'!E10</f>
        <v>0.6456751267243527</v>
      </c>
      <c r="F10" s="217">
        <f>'А16'!F10</f>
        <v>18.065242999999995</v>
      </c>
      <c r="G10" s="217">
        <f>'А16'!G10</f>
        <v>0.6621119654676245</v>
      </c>
      <c r="H10" s="217">
        <f>'А16'!H10</f>
        <v>19.029158000000002</v>
      </c>
      <c r="I10" s="217">
        <f>'А16'!I10</f>
        <v>0.6680098769072293</v>
      </c>
      <c r="J10" s="128">
        <f>'А16'!J10</f>
        <v>16.456693</v>
      </c>
      <c r="K10" s="128">
        <f>'А16'!K10</f>
        <v>0.5554030652024681</v>
      </c>
    </row>
    <row r="11" spans="1:11" s="95" customFormat="1" ht="9">
      <c r="A11" s="154" t="s">
        <v>167</v>
      </c>
      <c r="B11" s="217">
        <f>'А16'!B11</f>
        <v>0</v>
      </c>
      <c r="C11" s="217">
        <f>'А16'!C11</f>
        <v>0</v>
      </c>
      <c r="D11" s="217">
        <f>'А16'!D11</f>
        <v>0</v>
      </c>
      <c r="E11" s="217">
        <f>'А16'!E11</f>
        <v>0</v>
      </c>
      <c r="F11" s="217">
        <f>'А16'!F11</f>
        <v>0</v>
      </c>
      <c r="G11" s="217">
        <f>'А16'!G11</f>
        <v>0</v>
      </c>
      <c r="H11" s="217">
        <f>'А16'!H11</f>
        <v>0</v>
      </c>
      <c r="I11" s="217">
        <f>'А16'!I11</f>
        <v>0</v>
      </c>
      <c r="J11" s="128">
        <f>'А16'!J11</f>
        <v>0</v>
      </c>
      <c r="K11" s="128">
        <f>'А16'!K11</f>
        <v>0</v>
      </c>
    </row>
    <row r="12" spans="1:11" s="95" customFormat="1" ht="9.75" thickBot="1">
      <c r="A12" s="155" t="s">
        <v>168</v>
      </c>
      <c r="B12" s="218">
        <f>'А16'!B12</f>
        <v>0.07023700000000001</v>
      </c>
      <c r="C12" s="218">
        <f>'А16'!C12</f>
        <v>0.0025708586881924315</v>
      </c>
      <c r="D12" s="218">
        <f>'А16'!D12</f>
        <v>0.041</v>
      </c>
      <c r="E12" s="218">
        <f>'А16'!E12</f>
        <v>0.0015141777606393371</v>
      </c>
      <c r="F12" s="218">
        <f>'А16'!F12</f>
        <v>0.044645000000000004</v>
      </c>
      <c r="G12" s="218">
        <f>'А16'!G12</f>
        <v>0.001636290676981323</v>
      </c>
      <c r="H12" s="218">
        <f>'А16'!H12</f>
        <v>0.040485</v>
      </c>
      <c r="I12" s="218">
        <f>'А16'!I12</f>
        <v>0.001421207384298831</v>
      </c>
      <c r="J12" s="131">
        <f>'А16'!J12</f>
        <v>0.040485</v>
      </c>
      <c r="K12" s="131">
        <f>'А16'!K12</f>
        <v>0.0013663433531100034</v>
      </c>
    </row>
    <row r="13" spans="1:11" s="95" customFormat="1" ht="9.75" thickBot="1">
      <c r="A13" s="161" t="s">
        <v>139</v>
      </c>
      <c r="B13" s="219">
        <f>'А16'!B13</f>
        <v>2732.044368</v>
      </c>
      <c r="C13" s="219">
        <f>'А16'!C13</f>
        <v>100</v>
      </c>
      <c r="D13" s="219">
        <f>'А16'!D13</f>
        <v>2707.740205</v>
      </c>
      <c r="E13" s="219">
        <f>'А16'!E13</f>
        <v>100</v>
      </c>
      <c r="F13" s="219">
        <f>'А16'!F13</f>
        <v>2728.4272060000003</v>
      </c>
      <c r="G13" s="219">
        <f>'А16'!G13</f>
        <v>99.99999999999999</v>
      </c>
      <c r="H13" s="219">
        <f>'А16'!H13</f>
        <v>2848.634228</v>
      </c>
      <c r="I13" s="219">
        <f>'А16'!I13</f>
        <v>100</v>
      </c>
      <c r="J13" s="220">
        <f>'А16'!J13</f>
        <v>2963.0180370000003</v>
      </c>
      <c r="K13" s="220">
        <f>'А16'!K13</f>
        <v>99.99999999999999</v>
      </c>
    </row>
    <row r="14" spans="1:3" s="95" customFormat="1" ht="20.25" customHeight="1">
      <c r="A14" s="790" t="s">
        <v>530</v>
      </c>
      <c r="B14" s="790"/>
      <c r="C14" s="790"/>
    </row>
    <row r="15" spans="1:3" s="95" customFormat="1" ht="10.5">
      <c r="A15" s="265" t="s">
        <v>531</v>
      </c>
      <c r="B15" s="296"/>
      <c r="C15" s="296"/>
    </row>
    <row r="16" spans="2:3" s="95" customFormat="1" ht="9">
      <c r="B16" s="250"/>
      <c r="C16" s="250"/>
    </row>
  </sheetData>
  <sheetProtection/>
  <mergeCells count="6">
    <mergeCell ref="B3:C3"/>
    <mergeCell ref="A14:C14"/>
    <mergeCell ref="D3:E3"/>
    <mergeCell ref="F3:G3"/>
    <mergeCell ref="H3:I3"/>
    <mergeCell ref="J3:K3"/>
  </mergeCell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tabColor theme="0" tint="-0.1499900072813034"/>
  </sheetPr>
  <dimension ref="A1:L53"/>
  <sheetViews>
    <sheetView zoomScale="115" zoomScaleNormal="11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L1" sqref="L1:N1"/>
    </sheetView>
  </sheetViews>
  <sheetFormatPr defaultColWidth="9.140625" defaultRowHeight="15"/>
  <cols>
    <col min="1" max="1" width="20.8515625" style="5" customWidth="1"/>
    <col min="2" max="7" width="10.00390625" style="52" customWidth="1"/>
    <col min="8" max="16384" width="9.140625" style="5" customWidth="1"/>
  </cols>
  <sheetData>
    <row r="1" spans="1:12" s="76" customFormat="1" ht="12">
      <c r="A1" s="247" t="s">
        <v>638</v>
      </c>
      <c r="B1" s="77"/>
      <c r="C1" s="77"/>
      <c r="D1" s="77"/>
      <c r="E1" s="77"/>
      <c r="F1" s="77"/>
      <c r="G1" s="77"/>
      <c r="L1" s="746"/>
    </row>
    <row r="2" spans="1:7" ht="10.5" thickBot="1">
      <c r="A2" s="208"/>
      <c r="B2" s="334"/>
      <c r="C2" s="334"/>
      <c r="D2" s="334"/>
      <c r="E2" s="334"/>
      <c r="F2" s="334"/>
      <c r="G2" s="334"/>
    </row>
    <row r="3" spans="1:11" ht="15" customHeight="1" thickBot="1">
      <c r="A3" s="32"/>
      <c r="B3" s="781" t="s">
        <v>601</v>
      </c>
      <c r="C3" s="781"/>
      <c r="D3" s="781" t="s">
        <v>616</v>
      </c>
      <c r="E3" s="781"/>
      <c r="F3" s="781" t="s">
        <v>645</v>
      </c>
      <c r="G3" s="781"/>
      <c r="H3" s="781" t="s">
        <v>663</v>
      </c>
      <c r="I3" s="781"/>
      <c r="J3" s="781" t="s">
        <v>886</v>
      </c>
      <c r="K3" s="781"/>
    </row>
    <row r="4" spans="1:11" ht="10.5" thickBot="1">
      <c r="A4" s="142"/>
      <c r="B4" s="581" t="s">
        <v>172</v>
      </c>
      <c r="C4" s="581" t="s">
        <v>2</v>
      </c>
      <c r="D4" s="581" t="s">
        <v>172</v>
      </c>
      <c r="E4" s="581" t="s">
        <v>2</v>
      </c>
      <c r="F4" s="581" t="s">
        <v>172</v>
      </c>
      <c r="G4" s="581" t="s">
        <v>2</v>
      </c>
      <c r="H4" s="581" t="s">
        <v>172</v>
      </c>
      <c r="I4" s="581" t="s">
        <v>2</v>
      </c>
      <c r="J4" s="581" t="s">
        <v>172</v>
      </c>
      <c r="K4" s="581" t="s">
        <v>2</v>
      </c>
    </row>
    <row r="5" spans="1:11" s="95" customFormat="1" ht="9">
      <c r="A5" s="154" t="s">
        <v>44</v>
      </c>
      <c r="B5" s="379">
        <v>3.464836</v>
      </c>
      <c r="C5" s="118">
        <f>B5/$B$24*100</f>
        <v>0.12682453428228452</v>
      </c>
      <c r="D5" s="379">
        <v>4.118</v>
      </c>
      <c r="E5" s="118">
        <f aca="true" t="shared" si="0" ref="E5:E21">D5/$D$24*100</f>
        <v>0.15208277320979596</v>
      </c>
      <c r="F5" s="379">
        <v>4.151514</v>
      </c>
      <c r="G5" s="118">
        <f>F5/$F$24*100</f>
        <v>0.1521577702667139</v>
      </c>
      <c r="H5" s="379">
        <v>5.170288</v>
      </c>
      <c r="I5" s="118">
        <f>+H5*100/H24</f>
        <v>0.18150059243057023</v>
      </c>
      <c r="J5" s="379">
        <v>3.803516</v>
      </c>
      <c r="K5" s="118">
        <f>+J5*100/$J$24</f>
        <v>0.1283662789933938</v>
      </c>
    </row>
    <row r="6" spans="1:11" s="95" customFormat="1" ht="9">
      <c r="A6" s="154" t="s">
        <v>45</v>
      </c>
      <c r="B6" s="118">
        <v>383.374649</v>
      </c>
      <c r="C6" s="118">
        <f aca="true" t="shared" si="1" ref="C6:C23">B6/$B$24*100</f>
        <v>14.032788655814961</v>
      </c>
      <c r="D6" s="118">
        <v>379.586</v>
      </c>
      <c r="E6" s="118">
        <f t="shared" si="0"/>
        <v>14.018574927540945</v>
      </c>
      <c r="F6" s="118">
        <v>388.91483</v>
      </c>
      <c r="G6" s="118">
        <f aca="true" t="shared" si="2" ref="G6:G21">F6/$F$24*100</f>
        <v>14.254176514027916</v>
      </c>
      <c r="H6" s="118">
        <v>394.473838</v>
      </c>
      <c r="I6" s="118">
        <f>+H6*100/$H$24</f>
        <v>13.847823427894305</v>
      </c>
      <c r="J6" s="118">
        <v>396.810022</v>
      </c>
      <c r="K6" s="118">
        <f aca="true" t="shared" si="3" ref="K6:K23">+J6*100/$J$24</f>
        <v>13.392089317207219</v>
      </c>
    </row>
    <row r="7" spans="1:11" s="95" customFormat="1" ht="9">
      <c r="A7" s="154" t="s">
        <v>46</v>
      </c>
      <c r="B7" s="118">
        <v>104.13474000000001</v>
      </c>
      <c r="C7" s="118">
        <f t="shared" si="1"/>
        <v>3.8116782159694678</v>
      </c>
      <c r="D7" s="118">
        <v>69.414</v>
      </c>
      <c r="E7" s="118">
        <f t="shared" si="0"/>
        <v>2.5635438609967887</v>
      </c>
      <c r="F7" s="118">
        <v>89.951056</v>
      </c>
      <c r="G7" s="118">
        <f t="shared" si="2"/>
        <v>3.2968098178390624</v>
      </c>
      <c r="H7" s="118">
        <v>82.711488</v>
      </c>
      <c r="I7" s="118">
        <f aca="true" t="shared" si="4" ref="I7:I23">+H7*100/$H$24</f>
        <v>2.903548907297621</v>
      </c>
      <c r="J7" s="118">
        <v>73.150953</v>
      </c>
      <c r="K7" s="118">
        <f t="shared" si="3"/>
        <v>2.46879877498363</v>
      </c>
    </row>
    <row r="8" spans="1:11" s="95" customFormat="1" ht="9">
      <c r="A8" s="154" t="s">
        <v>47</v>
      </c>
      <c r="B8" s="118">
        <v>89.23953</v>
      </c>
      <c r="C8" s="118">
        <f t="shared" si="1"/>
        <v>3.2664639341717643</v>
      </c>
      <c r="D8" s="118">
        <v>97.52</v>
      </c>
      <c r="E8" s="118">
        <f t="shared" si="0"/>
        <v>3.6015327934481056</v>
      </c>
      <c r="F8" s="379">
        <v>88.54971</v>
      </c>
      <c r="G8" s="118">
        <f t="shared" si="2"/>
        <v>3.2454488727158672</v>
      </c>
      <c r="H8" s="379">
        <v>80.94326099999999</v>
      </c>
      <c r="I8" s="118">
        <f t="shared" si="4"/>
        <v>2.8414761082481803</v>
      </c>
      <c r="J8" s="379">
        <v>86.759477</v>
      </c>
      <c r="K8" s="118">
        <f t="shared" si="3"/>
        <v>2.928077923138205</v>
      </c>
    </row>
    <row r="9" spans="1:11" s="95" customFormat="1" ht="9">
      <c r="A9" s="154" t="s">
        <v>48</v>
      </c>
      <c r="B9" s="118">
        <v>187.888426</v>
      </c>
      <c r="C9" s="118">
        <f t="shared" si="1"/>
        <v>6.877341993814853</v>
      </c>
      <c r="D9" s="118">
        <v>183.406</v>
      </c>
      <c r="E9" s="118">
        <f t="shared" si="0"/>
        <v>6.773407747284079</v>
      </c>
      <c r="F9" s="118">
        <v>169.62107699999999</v>
      </c>
      <c r="G9" s="118">
        <f t="shared" si="2"/>
        <v>6.216807860110453</v>
      </c>
      <c r="H9" s="118">
        <v>238.75547</v>
      </c>
      <c r="I9" s="118">
        <f t="shared" si="4"/>
        <v>8.381401432771101</v>
      </c>
      <c r="J9" s="118">
        <v>251.276762</v>
      </c>
      <c r="K9" s="118">
        <f t="shared" si="3"/>
        <v>8.48043308755599</v>
      </c>
    </row>
    <row r="10" spans="1:11" s="95" customFormat="1" ht="9">
      <c r="A10" s="154" t="s">
        <v>49</v>
      </c>
      <c r="B10" s="118">
        <v>150.97618</v>
      </c>
      <c r="C10" s="118">
        <f t="shared" si="1"/>
        <v>5.526230885449804</v>
      </c>
      <c r="D10" s="118">
        <v>143.652</v>
      </c>
      <c r="E10" s="118">
        <f t="shared" si="0"/>
        <v>5.3052439381091805</v>
      </c>
      <c r="F10" s="118">
        <v>224.06219099999998</v>
      </c>
      <c r="G10" s="118">
        <f t="shared" si="2"/>
        <v>8.21213739942454</v>
      </c>
      <c r="H10" s="118">
        <v>226.860281</v>
      </c>
      <c r="I10" s="118">
        <f t="shared" si="4"/>
        <v>7.963826270502849</v>
      </c>
      <c r="J10" s="118">
        <v>164.505559</v>
      </c>
      <c r="K10" s="118">
        <f t="shared" si="3"/>
        <v>5.551959419273694</v>
      </c>
    </row>
    <row r="11" spans="1:11" s="95" customFormat="1" ht="9">
      <c r="A11" s="154" t="s">
        <v>50</v>
      </c>
      <c r="B11" s="118">
        <v>240.013689</v>
      </c>
      <c r="C11" s="118">
        <f t="shared" si="1"/>
        <v>8.785300178362865</v>
      </c>
      <c r="D11" s="118">
        <v>298.567</v>
      </c>
      <c r="E11" s="118">
        <f t="shared" si="0"/>
        <v>11.026444232377159</v>
      </c>
      <c r="F11" s="379">
        <v>231.81597</v>
      </c>
      <c r="G11" s="118">
        <f t="shared" si="2"/>
        <v>8.496322331423052</v>
      </c>
      <c r="H11" s="379">
        <v>216.434399</v>
      </c>
      <c r="I11" s="118">
        <f t="shared" si="4"/>
        <v>7.597830457578846</v>
      </c>
      <c r="J11" s="379">
        <v>290.481302</v>
      </c>
      <c r="K11" s="118">
        <f t="shared" si="3"/>
        <v>9.803561718919095</v>
      </c>
    </row>
    <row r="12" spans="1:11" s="95" customFormat="1" ht="9">
      <c r="A12" s="154" t="s">
        <v>51</v>
      </c>
      <c r="B12" s="118">
        <v>100.448814</v>
      </c>
      <c r="C12" s="118">
        <f t="shared" si="1"/>
        <v>3.676761051535432</v>
      </c>
      <c r="D12" s="118">
        <v>91.602</v>
      </c>
      <c r="E12" s="118">
        <f t="shared" si="0"/>
        <v>3.3829738201951747</v>
      </c>
      <c r="F12" s="118">
        <v>86.54902899999999</v>
      </c>
      <c r="G12" s="118">
        <f t="shared" si="2"/>
        <v>3.172121609463236</v>
      </c>
      <c r="H12" s="118">
        <v>81.63183199999999</v>
      </c>
      <c r="I12" s="118">
        <f t="shared" si="4"/>
        <v>2.8656480778619637</v>
      </c>
      <c r="J12" s="118">
        <v>90.835313</v>
      </c>
      <c r="K12" s="118">
        <f t="shared" si="3"/>
        <v>3.065634831300894</v>
      </c>
    </row>
    <row r="13" spans="1:11" s="95" customFormat="1" ht="9">
      <c r="A13" s="154" t="s">
        <v>52</v>
      </c>
      <c r="B13" s="118">
        <v>97.863301</v>
      </c>
      <c r="C13" s="118">
        <f t="shared" si="1"/>
        <v>3.582122666888716</v>
      </c>
      <c r="D13" s="118">
        <v>92.606</v>
      </c>
      <c r="E13" s="118">
        <f t="shared" si="0"/>
        <v>3.4200527673303456</v>
      </c>
      <c r="F13" s="118">
        <v>104.57011999999999</v>
      </c>
      <c r="G13" s="118">
        <f t="shared" si="2"/>
        <v>3.832615353271771</v>
      </c>
      <c r="H13" s="118">
        <v>102.086854</v>
      </c>
      <c r="I13" s="118">
        <f t="shared" si="4"/>
        <v>3.5837122574938043</v>
      </c>
      <c r="J13" s="118">
        <v>105.621139</v>
      </c>
      <c r="K13" s="118">
        <f t="shared" si="3"/>
        <v>3.564647183415037</v>
      </c>
    </row>
    <row r="14" spans="1:11" s="95" customFormat="1" ht="9">
      <c r="A14" s="509" t="s">
        <v>606</v>
      </c>
      <c r="B14" s="118"/>
      <c r="C14" s="118"/>
      <c r="D14" s="118">
        <v>2.1</v>
      </c>
      <c r="E14" s="118">
        <f t="shared" si="0"/>
        <v>0.07755556671699161</v>
      </c>
      <c r="F14" s="379">
        <v>2.975095</v>
      </c>
      <c r="G14" s="118">
        <f t="shared" si="2"/>
        <v>0.10904065878897413</v>
      </c>
      <c r="H14" s="379">
        <v>1.773927</v>
      </c>
      <c r="I14" s="118">
        <f t="shared" si="4"/>
        <v>0.06227289493904094</v>
      </c>
      <c r="J14" s="379">
        <v>1.933446</v>
      </c>
      <c r="K14" s="118">
        <f t="shared" si="3"/>
        <v>0.06525258961830614</v>
      </c>
    </row>
    <row r="15" spans="1:11" s="95" customFormat="1" ht="9">
      <c r="A15" s="509" t="s">
        <v>607</v>
      </c>
      <c r="B15" s="118"/>
      <c r="C15" s="118"/>
      <c r="D15" s="118">
        <v>0.917</v>
      </c>
      <c r="E15" s="118">
        <f t="shared" si="0"/>
        <v>0.03386593079975301</v>
      </c>
      <c r="F15" s="118">
        <v>1.503019</v>
      </c>
      <c r="G15" s="118">
        <f t="shared" si="2"/>
        <v>0.055087377691248565</v>
      </c>
      <c r="H15" s="118">
        <v>1.3246560000000003</v>
      </c>
      <c r="I15" s="118">
        <f t="shared" si="4"/>
        <v>0.0465014422343029</v>
      </c>
      <c r="J15" s="118">
        <v>1.375182</v>
      </c>
      <c r="K15" s="118">
        <f t="shared" si="3"/>
        <v>0.0464115298262695</v>
      </c>
    </row>
    <row r="16" spans="1:11" s="95" customFormat="1" ht="9">
      <c r="A16" s="509" t="s">
        <v>608</v>
      </c>
      <c r="B16" s="118"/>
      <c r="C16" s="118"/>
      <c r="D16" s="118">
        <v>1.428</v>
      </c>
      <c r="E16" s="118">
        <f t="shared" si="0"/>
        <v>0.0527377853675543</v>
      </c>
      <c r="F16" s="118">
        <v>1.630606</v>
      </c>
      <c r="G16" s="118">
        <f t="shared" si="2"/>
        <v>0.05976358820987363</v>
      </c>
      <c r="H16" s="118">
        <v>1.7171280000000002</v>
      </c>
      <c r="I16" s="118">
        <f t="shared" si="4"/>
        <v>0.06027899205597835</v>
      </c>
      <c r="J16" s="118">
        <v>2.060329</v>
      </c>
      <c r="K16" s="118">
        <f t="shared" si="3"/>
        <v>0.06953481127256465</v>
      </c>
    </row>
    <row r="17" spans="1:11" s="95" customFormat="1" ht="9">
      <c r="A17" s="509" t="s">
        <v>609</v>
      </c>
      <c r="B17" s="118"/>
      <c r="C17" s="118"/>
      <c r="D17" s="118">
        <v>1.166</v>
      </c>
      <c r="E17" s="118">
        <f t="shared" si="0"/>
        <v>0.04306180513905344</v>
      </c>
      <c r="F17" s="379">
        <v>0.846591</v>
      </c>
      <c r="G17" s="118">
        <f t="shared" si="2"/>
        <v>0.03102853534586842</v>
      </c>
      <c r="H17" s="379">
        <v>0.841253</v>
      </c>
      <c r="I17" s="118">
        <f t="shared" si="4"/>
        <v>0.029531801300816223</v>
      </c>
      <c r="J17" s="379">
        <v>1.324971</v>
      </c>
      <c r="K17" s="118">
        <f t="shared" si="3"/>
        <v>0.04471694007443533</v>
      </c>
    </row>
    <row r="18" spans="1:11" s="95" customFormat="1" ht="9">
      <c r="A18" s="509" t="s">
        <v>610</v>
      </c>
      <c r="B18" s="118"/>
      <c r="C18" s="118"/>
      <c r="D18" s="118">
        <v>1.076</v>
      </c>
      <c r="E18" s="118">
        <f t="shared" si="0"/>
        <v>0.03973799513689666</v>
      </c>
      <c r="F18" s="118">
        <v>0.957312</v>
      </c>
      <c r="G18" s="118">
        <f t="shared" si="2"/>
        <v>0.03508658753639478</v>
      </c>
      <c r="H18" s="118">
        <v>1.272909</v>
      </c>
      <c r="I18" s="118">
        <f t="shared" si="4"/>
        <v>0.04468488749760259</v>
      </c>
      <c r="J18" s="118">
        <v>1.334287</v>
      </c>
      <c r="K18" s="118">
        <f t="shared" si="3"/>
        <v>0.04503134923035907</v>
      </c>
    </row>
    <row r="19" spans="1:11" s="95" customFormat="1" ht="9">
      <c r="A19" s="509" t="s">
        <v>611</v>
      </c>
      <c r="B19" s="118"/>
      <c r="C19" s="118"/>
      <c r="D19" s="118">
        <v>0.209</v>
      </c>
      <c r="E19" s="118">
        <f t="shared" si="0"/>
        <v>0.007718625449452974</v>
      </c>
      <c r="F19" s="118">
        <v>0.21896000000000002</v>
      </c>
      <c r="G19" s="118">
        <f t="shared" si="2"/>
        <v>0.008025136222014348</v>
      </c>
      <c r="H19" s="118">
        <v>1.273808</v>
      </c>
      <c r="I19" s="118">
        <f t="shared" si="4"/>
        <v>0.04471644648089232</v>
      </c>
      <c r="J19" s="118">
        <v>2.079208</v>
      </c>
      <c r="K19" s="118">
        <f t="shared" si="3"/>
        <v>0.07017196567946508</v>
      </c>
    </row>
    <row r="20" spans="1:11" s="95" customFormat="1" ht="9">
      <c r="A20" s="509" t="s">
        <v>612</v>
      </c>
      <c r="B20" s="118"/>
      <c r="C20" s="118"/>
      <c r="D20" s="118">
        <v>0.761</v>
      </c>
      <c r="E20" s="118">
        <f t="shared" si="0"/>
        <v>0.028104660129347918</v>
      </c>
      <c r="F20" s="379">
        <v>1.140681</v>
      </c>
      <c r="G20" s="118">
        <f t="shared" si="2"/>
        <v>0.041807272610812705</v>
      </c>
      <c r="H20" s="379">
        <v>0.310997</v>
      </c>
      <c r="I20" s="118">
        <f t="shared" si="4"/>
        <v>0.010917407259349973</v>
      </c>
      <c r="J20" s="379">
        <v>0.328952</v>
      </c>
      <c r="K20" s="118">
        <f t="shared" si="3"/>
        <v>0.011101923643133059</v>
      </c>
    </row>
    <row r="21" spans="1:11" s="95" customFormat="1" ht="9">
      <c r="A21" s="620" t="s">
        <v>613</v>
      </c>
      <c r="B21" s="118"/>
      <c r="C21" s="118"/>
      <c r="D21" s="118">
        <v>1.984</v>
      </c>
      <c r="E21" s="118">
        <f t="shared" si="0"/>
        <v>0.07327154493643398</v>
      </c>
      <c r="F21" s="118">
        <v>2.002599</v>
      </c>
      <c r="G21" s="118">
        <f t="shared" si="2"/>
        <v>0.07339756016199175</v>
      </c>
      <c r="H21" s="118">
        <v>1.798064</v>
      </c>
      <c r="I21" s="118">
        <f t="shared" si="4"/>
        <v>0.0631202132701468</v>
      </c>
      <c r="J21" s="118">
        <v>1.832064</v>
      </c>
      <c r="K21" s="118">
        <f t="shared" si="3"/>
        <v>0.061831010716861194</v>
      </c>
    </row>
    <row r="22" spans="1:11" s="95" customFormat="1" ht="9">
      <c r="A22" s="154" t="s">
        <v>53</v>
      </c>
      <c r="B22" s="118">
        <v>10.087732</v>
      </c>
      <c r="C22" s="118">
        <f t="shared" si="1"/>
        <v>0.36924457979093345</v>
      </c>
      <c r="D22" s="118"/>
      <c r="E22" s="118"/>
      <c r="F22" s="118"/>
      <c r="G22" s="118"/>
      <c r="H22" s="118"/>
      <c r="I22" s="118"/>
      <c r="J22" s="379"/>
      <c r="K22" s="118"/>
    </row>
    <row r="23" spans="1:11" s="95" customFormat="1" ht="9.75" thickBot="1">
      <c r="A23" s="155" t="s">
        <v>54</v>
      </c>
      <c r="B23" s="131">
        <v>1364.5</v>
      </c>
      <c r="C23" s="118">
        <f t="shared" si="1"/>
        <v>49.94524330391892</v>
      </c>
      <c r="D23" s="622">
        <v>1337.624</v>
      </c>
      <c r="E23" s="118">
        <f>D23/$D$24*100</f>
        <v>49.40008922583295</v>
      </c>
      <c r="F23" s="379">
        <v>1328.9668459999998</v>
      </c>
      <c r="G23" s="118">
        <f>F23/$F$24*100</f>
        <v>48.70816575489022</v>
      </c>
      <c r="H23" s="379">
        <v>1409.253775</v>
      </c>
      <c r="I23" s="118">
        <f t="shared" si="4"/>
        <v>49.47120838288264</v>
      </c>
      <c r="J23" s="118">
        <v>1487.505555</v>
      </c>
      <c r="K23" s="118">
        <f t="shared" si="3"/>
        <v>50.20237934515145</v>
      </c>
    </row>
    <row r="24" spans="1:11" s="95" customFormat="1" ht="9.75" thickBot="1">
      <c r="A24" s="161" t="s">
        <v>11</v>
      </c>
      <c r="B24" s="220">
        <f aca="true" t="shared" si="5" ref="B24:I24">SUM(B5:B23)</f>
        <v>2731.991897</v>
      </c>
      <c r="C24" s="220">
        <f t="shared" si="5"/>
        <v>100</v>
      </c>
      <c r="D24" s="220">
        <f t="shared" si="5"/>
        <v>2707.736</v>
      </c>
      <c r="E24" s="220">
        <f t="shared" si="5"/>
        <v>100.00000000000001</v>
      </c>
      <c r="F24" s="220">
        <f t="shared" si="5"/>
        <v>2728.4272059999994</v>
      </c>
      <c r="G24" s="220">
        <f t="shared" si="5"/>
        <v>100.00000000000001</v>
      </c>
      <c r="H24" s="220">
        <f t="shared" si="5"/>
        <v>2848.634228</v>
      </c>
      <c r="I24" s="220">
        <f t="shared" si="5"/>
        <v>100</v>
      </c>
      <c r="J24" s="220">
        <f>SUM(J5:J23)</f>
        <v>2963.018037</v>
      </c>
      <c r="K24" s="220">
        <f>SUM(K5:K23)</f>
        <v>100</v>
      </c>
    </row>
    <row r="25" spans="1:7" s="95" customFormat="1" ht="9">
      <c r="A25" s="152"/>
      <c r="B25" s="341"/>
      <c r="C25" s="341"/>
      <c r="D25" s="341"/>
      <c r="E25" s="341"/>
      <c r="F25" s="341"/>
      <c r="G25" s="341"/>
    </row>
    <row r="26" spans="1:7" s="95" customFormat="1" ht="9">
      <c r="A26" s="465" t="s">
        <v>402</v>
      </c>
      <c r="B26" s="250"/>
      <c r="C26" s="250"/>
      <c r="D26" s="250"/>
      <c r="E26" s="250"/>
      <c r="F26" s="250"/>
      <c r="G26" s="250"/>
    </row>
    <row r="27" spans="3:7" ht="9.75">
      <c r="C27" s="342"/>
      <c r="D27" s="335"/>
      <c r="E27" s="342"/>
      <c r="F27" s="335"/>
      <c r="G27" s="342"/>
    </row>
    <row r="28" spans="1:7" ht="11.25" customHeight="1">
      <c r="A28" s="793" t="s">
        <v>617</v>
      </c>
      <c r="B28" s="794"/>
      <c r="C28" s="794"/>
      <c r="D28" s="794"/>
      <c r="E28" s="794"/>
      <c r="F28" s="5"/>
      <c r="G28" s="5"/>
    </row>
    <row r="29" spans="1:7" ht="24" customHeight="1">
      <c r="A29" s="794"/>
      <c r="B29" s="794"/>
      <c r="C29" s="794"/>
      <c r="D29" s="794"/>
      <c r="E29" s="794"/>
      <c r="F29" s="5"/>
      <c r="G29" s="5"/>
    </row>
    <row r="30" spans="1:7" ht="9.75">
      <c r="A30" s="623"/>
      <c r="B30" s="691"/>
      <c r="C30" s="691"/>
      <c r="D30" s="691"/>
      <c r="E30" s="691"/>
      <c r="F30" s="623"/>
      <c r="G30" s="623"/>
    </row>
    <row r="31" spans="1:7" ht="9.75">
      <c r="A31" s="623"/>
      <c r="B31" s="691"/>
      <c r="C31" s="691"/>
      <c r="D31" s="691"/>
      <c r="E31" s="691"/>
      <c r="F31" s="623"/>
      <c r="G31" s="623"/>
    </row>
    <row r="32" spans="1:7" ht="9.75">
      <c r="A32" s="623"/>
      <c r="B32" s="691"/>
      <c r="C32" s="691"/>
      <c r="D32" s="691"/>
      <c r="E32" s="691"/>
      <c r="F32" s="623"/>
      <c r="G32" s="623"/>
    </row>
    <row r="33" spans="2:7" ht="9.75">
      <c r="B33" s="691"/>
      <c r="C33" s="691"/>
      <c r="D33" s="691"/>
      <c r="E33" s="691"/>
      <c r="F33" s="51"/>
      <c r="G33" s="51"/>
    </row>
    <row r="34" spans="2:7" ht="9.75">
      <c r="B34" s="691"/>
      <c r="C34" s="691"/>
      <c r="D34" s="691"/>
      <c r="E34" s="691"/>
      <c r="F34" s="51"/>
      <c r="G34" s="51"/>
    </row>
    <row r="35" spans="2:7" ht="9.75">
      <c r="B35" s="691"/>
      <c r="C35" s="691"/>
      <c r="D35" s="691"/>
      <c r="E35" s="691"/>
      <c r="F35" s="51"/>
      <c r="G35" s="51"/>
    </row>
    <row r="36" spans="2:7" ht="9.75">
      <c r="B36" s="691"/>
      <c r="C36" s="691"/>
      <c r="D36" s="691"/>
      <c r="E36" s="691"/>
      <c r="F36" s="51"/>
      <c r="G36" s="51"/>
    </row>
    <row r="37" spans="2:7" ht="9.75">
      <c r="B37" s="691"/>
      <c r="C37" s="691"/>
      <c r="D37" s="691"/>
      <c r="E37" s="691"/>
      <c r="F37" s="51"/>
      <c r="G37" s="51"/>
    </row>
    <row r="38" spans="2:7" ht="9.75">
      <c r="B38" s="691"/>
      <c r="C38" s="691"/>
      <c r="D38" s="691"/>
      <c r="E38" s="691"/>
      <c r="F38" s="51"/>
      <c r="G38" s="51"/>
    </row>
    <row r="39" spans="2:7" ht="9.75">
      <c r="B39" s="691"/>
      <c r="C39" s="691"/>
      <c r="D39" s="691"/>
      <c r="E39" s="691"/>
      <c r="F39" s="333"/>
      <c r="G39" s="51"/>
    </row>
    <row r="40" spans="2:7" ht="9.75">
      <c r="B40" s="691"/>
      <c r="C40" s="691"/>
      <c r="D40" s="691"/>
      <c r="E40" s="691"/>
      <c r="F40" s="333"/>
      <c r="G40" s="51"/>
    </row>
    <row r="41" spans="2:7" ht="9.75">
      <c r="B41" s="691"/>
      <c r="C41" s="691"/>
      <c r="D41" s="691"/>
      <c r="E41" s="691"/>
      <c r="F41" s="51"/>
      <c r="G41" s="51"/>
    </row>
    <row r="42" spans="2:7" ht="9.75">
      <c r="B42" s="691"/>
      <c r="C42" s="691"/>
      <c r="D42" s="691"/>
      <c r="E42" s="691"/>
      <c r="F42" s="342"/>
      <c r="G42" s="342"/>
    </row>
    <row r="43" spans="2:7" ht="9.75">
      <c r="B43" s="691"/>
      <c r="C43" s="691"/>
      <c r="D43" s="691"/>
      <c r="E43" s="691"/>
      <c r="F43" s="342"/>
      <c r="G43" s="342"/>
    </row>
    <row r="44" spans="2:7" ht="9.75">
      <c r="B44" s="691"/>
      <c r="C44" s="691"/>
      <c r="D44" s="691"/>
      <c r="E44" s="691"/>
      <c r="F44" s="342"/>
      <c r="G44" s="342"/>
    </row>
    <row r="45" spans="2:7" ht="9.75">
      <c r="B45" s="691"/>
      <c r="C45" s="691"/>
      <c r="D45" s="691"/>
      <c r="E45" s="691"/>
      <c r="F45" s="342"/>
      <c r="G45" s="342"/>
    </row>
    <row r="46" spans="2:7" ht="9.75">
      <c r="B46" s="691"/>
      <c r="C46" s="691"/>
      <c r="D46" s="691"/>
      <c r="E46" s="691"/>
      <c r="F46" s="342"/>
      <c r="G46" s="342"/>
    </row>
    <row r="47" spans="2:7" ht="9.75">
      <c r="B47" s="691"/>
      <c r="C47" s="691"/>
      <c r="D47" s="691"/>
      <c r="E47" s="691"/>
      <c r="F47" s="342"/>
      <c r="G47" s="342"/>
    </row>
    <row r="48" spans="2:7" ht="9.75">
      <c r="B48" s="691"/>
      <c r="C48" s="691"/>
      <c r="D48" s="691"/>
      <c r="E48" s="691"/>
      <c r="F48" s="342"/>
      <c r="G48" s="342"/>
    </row>
    <row r="49" spans="2:7" ht="9.75">
      <c r="B49" s="691"/>
      <c r="C49" s="691"/>
      <c r="D49" s="691"/>
      <c r="E49" s="691"/>
      <c r="F49" s="342"/>
      <c r="G49" s="342"/>
    </row>
    <row r="50" spans="2:7" ht="9.75">
      <c r="B50" s="342"/>
      <c r="C50" s="342"/>
      <c r="D50" s="342"/>
      <c r="E50" s="342"/>
      <c r="F50" s="342"/>
      <c r="G50" s="342"/>
    </row>
    <row r="51" spans="2:7" ht="9.75">
      <c r="B51" s="342"/>
      <c r="C51" s="342"/>
      <c r="D51" s="342"/>
      <c r="E51" s="342"/>
      <c r="F51" s="342"/>
      <c r="G51" s="342"/>
    </row>
    <row r="52" spans="2:7" ht="9.75">
      <c r="B52" s="342"/>
      <c r="C52" s="342"/>
      <c r="D52" s="342"/>
      <c r="E52" s="342"/>
      <c r="F52" s="342"/>
      <c r="G52" s="342"/>
    </row>
    <row r="53" spans="2:7" ht="9.75">
      <c r="B53" s="342"/>
      <c r="C53" s="342"/>
      <c r="D53" s="342"/>
      <c r="E53" s="342"/>
      <c r="F53" s="342"/>
      <c r="G53" s="342"/>
    </row>
  </sheetData>
  <sheetProtection/>
  <mergeCells count="6">
    <mergeCell ref="B3:C3"/>
    <mergeCell ref="D3:E3"/>
    <mergeCell ref="A28:E29"/>
    <mergeCell ref="F3:G3"/>
    <mergeCell ref="H3:I3"/>
    <mergeCell ref="J3:K3"/>
  </mergeCells>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tabColor rgb="FF92D050"/>
  </sheetPr>
  <dimension ref="A1:S29"/>
  <sheetViews>
    <sheetView zoomScalePageLayoutView="0" workbookViewId="0" topLeftCell="A1">
      <selection activeCell="A1" sqref="A1"/>
    </sheetView>
  </sheetViews>
  <sheetFormatPr defaultColWidth="9.140625" defaultRowHeight="15"/>
  <cols>
    <col min="1" max="1" width="20.28125" style="5" customWidth="1"/>
    <col min="2" max="9" width="9.140625" style="5" customWidth="1"/>
    <col min="10" max="10" width="11.28125" style="12" customWidth="1"/>
    <col min="11" max="11" width="10.7109375" style="12" customWidth="1"/>
    <col min="12" max="12" width="10.7109375" style="650" customWidth="1"/>
    <col min="13" max="14" width="10.7109375" style="12" customWidth="1"/>
    <col min="15" max="16384" width="9.140625" style="5" customWidth="1"/>
  </cols>
  <sheetData>
    <row r="1" spans="1:14" s="76" customFormat="1" ht="12">
      <c r="A1" s="75" t="s">
        <v>639</v>
      </c>
      <c r="B1" s="77"/>
      <c r="C1" s="77"/>
      <c r="J1" s="647"/>
      <c r="K1" s="648"/>
      <c r="L1" s="648"/>
      <c r="M1" s="648"/>
      <c r="N1" s="648"/>
    </row>
    <row r="2" spans="1:14" ht="18" customHeight="1" thickBot="1">
      <c r="A2" s="69"/>
      <c r="B2" s="334"/>
      <c r="C2" s="334"/>
      <c r="J2" s="649"/>
      <c r="K2" s="650"/>
      <c r="M2" s="650"/>
      <c r="N2" s="650"/>
    </row>
    <row r="3" spans="1:14" ht="15.75" customHeight="1" thickBot="1">
      <c r="A3" s="32"/>
      <c r="B3" s="781" t="s">
        <v>671</v>
      </c>
      <c r="C3" s="781"/>
      <c r="D3" s="781" t="s">
        <v>881</v>
      </c>
      <c r="E3" s="781"/>
      <c r="F3" s="781" t="s">
        <v>672</v>
      </c>
      <c r="G3" s="781"/>
      <c r="H3" s="781" t="s">
        <v>673</v>
      </c>
      <c r="I3" s="781"/>
      <c r="J3" s="781" t="s">
        <v>887</v>
      </c>
      <c r="K3" s="781"/>
      <c r="L3" s="651"/>
      <c r="M3" s="822"/>
      <c r="N3" s="823"/>
    </row>
    <row r="4" spans="1:14" ht="10.5" thickBot="1">
      <c r="A4" s="142"/>
      <c r="B4" s="581" t="s">
        <v>882</v>
      </c>
      <c r="C4" s="581" t="s">
        <v>2</v>
      </c>
      <c r="D4" s="581" t="s">
        <v>882</v>
      </c>
      <c r="E4" s="581" t="s">
        <v>2</v>
      </c>
      <c r="F4" s="581" t="s">
        <v>882</v>
      </c>
      <c r="G4" s="581" t="s">
        <v>2</v>
      </c>
      <c r="H4" s="581" t="s">
        <v>882</v>
      </c>
      <c r="I4" s="581" t="s">
        <v>2</v>
      </c>
      <c r="J4" s="581" t="s">
        <v>882</v>
      </c>
      <c r="K4" s="581" t="s">
        <v>2</v>
      </c>
      <c r="L4" s="641"/>
      <c r="M4" s="641"/>
      <c r="N4" s="641"/>
    </row>
    <row r="5" spans="1:14" s="95" customFormat="1" ht="9">
      <c r="A5" s="639" t="s">
        <v>173</v>
      </c>
      <c r="B5" s="221">
        <f>+'А17'!B5</f>
        <v>3.464836</v>
      </c>
      <c r="C5" s="221">
        <f>+'А17'!C5</f>
        <v>0.12682453428228452</v>
      </c>
      <c r="D5" s="221">
        <f>+'А17'!D5</f>
        <v>4.118</v>
      </c>
      <c r="E5" s="221">
        <f>+'А17'!E5</f>
        <v>0.15208277320979596</v>
      </c>
      <c r="F5" s="221">
        <f>+'А17'!F5</f>
        <v>4.151514</v>
      </c>
      <c r="G5" s="221">
        <f>+'А17'!G5</f>
        <v>0.1521577702667139</v>
      </c>
      <c r="H5" s="221">
        <f>+'А17'!H5</f>
        <v>5.170288</v>
      </c>
      <c r="I5" s="221">
        <f>+'А17'!I5</f>
        <v>0.18150059243057023</v>
      </c>
      <c r="J5" s="379">
        <f>+'А17'!J5</f>
        <v>3.803516</v>
      </c>
      <c r="K5" s="379">
        <f>+'А17'!K5</f>
        <v>0.1283662789933938</v>
      </c>
      <c r="L5" s="642"/>
      <c r="M5" s="642"/>
      <c r="N5" s="642"/>
    </row>
    <row r="6" spans="1:14" s="95" customFormat="1" ht="9">
      <c r="A6" s="639" t="s">
        <v>270</v>
      </c>
      <c r="B6" s="221">
        <f>+'А17'!B6</f>
        <v>383.374649</v>
      </c>
      <c r="C6" s="221">
        <f>+'А17'!C6</f>
        <v>14.032788655814961</v>
      </c>
      <c r="D6" s="221">
        <f>+'А17'!D6</f>
        <v>379.586</v>
      </c>
      <c r="E6" s="221">
        <f>+'А17'!E6</f>
        <v>14.018574927540945</v>
      </c>
      <c r="F6" s="221">
        <f>+'А17'!F6</f>
        <v>388.91483</v>
      </c>
      <c r="G6" s="221">
        <f>+'А17'!G6</f>
        <v>14.254176514027916</v>
      </c>
      <c r="H6" s="221">
        <f>+'А17'!H6</f>
        <v>394.473838</v>
      </c>
      <c r="I6" s="221">
        <f>+'А17'!I6</f>
        <v>13.847823427894305</v>
      </c>
      <c r="J6" s="379">
        <f>+'А17'!J6</f>
        <v>396.810022</v>
      </c>
      <c r="K6" s="379">
        <f>+'А17'!K6</f>
        <v>13.392089317207219</v>
      </c>
      <c r="L6" s="642"/>
      <c r="M6" s="642"/>
      <c r="N6" s="642"/>
    </row>
    <row r="7" spans="1:14" s="95" customFormat="1" ht="9">
      <c r="A7" s="639" t="s">
        <v>174</v>
      </c>
      <c r="B7" s="221">
        <f>+'А17'!B7</f>
        <v>104.13474000000001</v>
      </c>
      <c r="C7" s="221">
        <f>+'А17'!C7</f>
        <v>3.8116782159694678</v>
      </c>
      <c r="D7" s="221">
        <f>+'А17'!D7</f>
        <v>69.414</v>
      </c>
      <c r="E7" s="221">
        <f>+'А17'!E7</f>
        <v>2.5635438609967887</v>
      </c>
      <c r="F7" s="221">
        <f>+'А17'!F7</f>
        <v>89.951056</v>
      </c>
      <c r="G7" s="221">
        <f>+'А17'!G7</f>
        <v>3.2968098178390624</v>
      </c>
      <c r="H7" s="221">
        <f>+'А17'!H7</f>
        <v>82.711488</v>
      </c>
      <c r="I7" s="221">
        <f>+'А17'!I7</f>
        <v>2.903548907297621</v>
      </c>
      <c r="J7" s="379">
        <f>+'А17'!J7</f>
        <v>73.150953</v>
      </c>
      <c r="K7" s="379">
        <f>+'А17'!K7</f>
        <v>2.46879877498363</v>
      </c>
      <c r="L7" s="642"/>
      <c r="M7" s="642"/>
      <c r="N7" s="642"/>
    </row>
    <row r="8" spans="1:14" s="95" customFormat="1" ht="9">
      <c r="A8" s="639" t="s">
        <v>175</v>
      </c>
      <c r="B8" s="221">
        <f>+'А17'!B8</f>
        <v>89.23953</v>
      </c>
      <c r="C8" s="221">
        <f>+'А17'!C8</f>
        <v>3.2664639341717643</v>
      </c>
      <c r="D8" s="221">
        <f>+'А17'!D8</f>
        <v>97.52</v>
      </c>
      <c r="E8" s="221">
        <f>+'А17'!E8</f>
        <v>3.6015327934481056</v>
      </c>
      <c r="F8" s="221">
        <f>+'А17'!F8</f>
        <v>88.54971</v>
      </c>
      <c r="G8" s="221">
        <f>+'А17'!G8</f>
        <v>3.2454488727158672</v>
      </c>
      <c r="H8" s="221">
        <f>+'А17'!H8</f>
        <v>80.94326099999999</v>
      </c>
      <c r="I8" s="221">
        <f>+'А17'!I8</f>
        <v>2.8414761082481803</v>
      </c>
      <c r="J8" s="379">
        <f>+'А17'!J8</f>
        <v>86.759477</v>
      </c>
      <c r="K8" s="379">
        <f>+'А17'!K8</f>
        <v>2.928077923138205</v>
      </c>
      <c r="L8" s="642"/>
      <c r="M8" s="642"/>
      <c r="N8" s="642"/>
    </row>
    <row r="9" spans="1:14" s="95" customFormat="1" ht="9">
      <c r="A9" s="639" t="s">
        <v>176</v>
      </c>
      <c r="B9" s="221">
        <f>+'А17'!B9</f>
        <v>187.888426</v>
      </c>
      <c r="C9" s="221">
        <f>+'А17'!C9</f>
        <v>6.877341993814853</v>
      </c>
      <c r="D9" s="221">
        <f>+'А17'!D9</f>
        <v>183.406</v>
      </c>
      <c r="E9" s="221">
        <f>+'А17'!E9</f>
        <v>6.773407747284079</v>
      </c>
      <c r="F9" s="221">
        <f>+'А17'!F9</f>
        <v>169.62107699999999</v>
      </c>
      <c r="G9" s="221">
        <f>+'А17'!G9</f>
        <v>6.216807860110453</v>
      </c>
      <c r="H9" s="221">
        <f>+'А17'!H9</f>
        <v>238.75547</v>
      </c>
      <c r="I9" s="221">
        <f>+'А17'!I9</f>
        <v>8.381401432771101</v>
      </c>
      <c r="J9" s="379">
        <f>+'А17'!J9</f>
        <v>251.276762</v>
      </c>
      <c r="K9" s="379">
        <f>+'А17'!K9</f>
        <v>8.48043308755599</v>
      </c>
      <c r="L9" s="642"/>
      <c r="M9" s="642"/>
      <c r="N9" s="642"/>
    </row>
    <row r="10" spans="1:14" s="95" customFormat="1" ht="9">
      <c r="A10" s="639" t="s">
        <v>177</v>
      </c>
      <c r="B10" s="221">
        <f>+'А17'!B10</f>
        <v>150.97618</v>
      </c>
      <c r="C10" s="221">
        <f>+'А17'!C10</f>
        <v>5.526230885449804</v>
      </c>
      <c r="D10" s="221">
        <f>+'А17'!D10</f>
        <v>143.652</v>
      </c>
      <c r="E10" s="221">
        <f>+'А17'!E10</f>
        <v>5.3052439381091805</v>
      </c>
      <c r="F10" s="221">
        <f>+'А17'!F10</f>
        <v>224.06219099999998</v>
      </c>
      <c r="G10" s="221">
        <f>+'А17'!G10</f>
        <v>8.21213739942454</v>
      </c>
      <c r="H10" s="221">
        <f>+'А17'!H10</f>
        <v>226.860281</v>
      </c>
      <c r="I10" s="221">
        <f>+'А17'!I10</f>
        <v>7.963826270502849</v>
      </c>
      <c r="J10" s="379">
        <f>+'А17'!J10</f>
        <v>164.505559</v>
      </c>
      <c r="K10" s="379">
        <f>+'А17'!K10</f>
        <v>5.551959419273694</v>
      </c>
      <c r="L10" s="642"/>
      <c r="M10" s="642"/>
      <c r="N10" s="642"/>
    </row>
    <row r="11" spans="1:14" s="95" customFormat="1" ht="9">
      <c r="A11" s="639" t="s">
        <v>178</v>
      </c>
      <c r="B11" s="221">
        <f>+'А17'!B11</f>
        <v>240.013689</v>
      </c>
      <c r="C11" s="221">
        <f>+'А17'!C11</f>
        <v>8.785300178362865</v>
      </c>
      <c r="D11" s="221">
        <f>+'А17'!D11</f>
        <v>298.567</v>
      </c>
      <c r="E11" s="221">
        <f>+'А17'!E11</f>
        <v>11.026444232377159</v>
      </c>
      <c r="F11" s="221">
        <f>+'А17'!F11</f>
        <v>231.81597</v>
      </c>
      <c r="G11" s="221">
        <f>+'А17'!G11</f>
        <v>8.496322331423052</v>
      </c>
      <c r="H11" s="221">
        <f>+'А17'!H11</f>
        <v>216.434399</v>
      </c>
      <c r="I11" s="221">
        <f>+'А17'!I11</f>
        <v>7.597830457578846</v>
      </c>
      <c r="J11" s="379">
        <f>+'А17'!J11</f>
        <v>290.481302</v>
      </c>
      <c r="K11" s="379">
        <f>+'А17'!K11</f>
        <v>9.803561718919095</v>
      </c>
      <c r="L11" s="642"/>
      <c r="M11" s="642"/>
      <c r="N11" s="642"/>
    </row>
    <row r="12" spans="1:14" s="95" customFormat="1" ht="9">
      <c r="A12" s="639" t="s">
        <v>179</v>
      </c>
      <c r="B12" s="221">
        <f>+'А17'!B12</f>
        <v>100.448814</v>
      </c>
      <c r="C12" s="221">
        <f>+'А17'!C12</f>
        <v>3.676761051535432</v>
      </c>
      <c r="D12" s="221">
        <f>+'А17'!D12</f>
        <v>91.602</v>
      </c>
      <c r="E12" s="221">
        <f>+'А17'!E12</f>
        <v>3.3829738201951747</v>
      </c>
      <c r="F12" s="221">
        <f>+'А17'!F12</f>
        <v>86.54902899999999</v>
      </c>
      <c r="G12" s="221">
        <f>+'А17'!G12</f>
        <v>3.172121609463236</v>
      </c>
      <c r="H12" s="221">
        <f>+'А17'!H12</f>
        <v>81.63183199999999</v>
      </c>
      <c r="I12" s="221">
        <f>+'А17'!I12</f>
        <v>2.8656480778619637</v>
      </c>
      <c r="J12" s="379">
        <f>+'А17'!J12</f>
        <v>90.835313</v>
      </c>
      <c r="K12" s="379">
        <f>+'А17'!K12</f>
        <v>3.065634831300894</v>
      </c>
      <c r="L12" s="642"/>
      <c r="M12" s="642"/>
      <c r="N12" s="642"/>
    </row>
    <row r="13" spans="1:14" s="95" customFormat="1" ht="9">
      <c r="A13" s="639" t="s">
        <v>180</v>
      </c>
      <c r="B13" s="221">
        <f>+'А17'!B13</f>
        <v>97.863301</v>
      </c>
      <c r="C13" s="221">
        <f>+'А17'!C13</f>
        <v>3.582122666888716</v>
      </c>
      <c r="D13" s="221">
        <f>+'А17'!D13</f>
        <v>92.606</v>
      </c>
      <c r="E13" s="221">
        <f>+'А17'!E13</f>
        <v>3.4200527673303456</v>
      </c>
      <c r="F13" s="221">
        <f>+'А17'!F13</f>
        <v>104.57011999999999</v>
      </c>
      <c r="G13" s="221">
        <f>+'А17'!G13</f>
        <v>3.832615353271771</v>
      </c>
      <c r="H13" s="221">
        <f>+'А17'!H13</f>
        <v>102.086854</v>
      </c>
      <c r="I13" s="221">
        <f>+'А17'!I13</f>
        <v>3.5837122574938043</v>
      </c>
      <c r="J13" s="379">
        <f>+'А17'!J13</f>
        <v>105.621139</v>
      </c>
      <c r="K13" s="379">
        <f>+'А17'!K13</f>
        <v>3.564647183415037</v>
      </c>
      <c r="L13" s="642"/>
      <c r="M13" s="642"/>
      <c r="N13" s="642"/>
    </row>
    <row r="14" spans="1:14" s="95" customFormat="1" ht="9">
      <c r="A14" s="639" t="s">
        <v>618</v>
      </c>
      <c r="B14" s="221"/>
      <c r="C14" s="221"/>
      <c r="D14" s="221">
        <f>+'А17'!D14</f>
        <v>2.1</v>
      </c>
      <c r="E14" s="221">
        <f>+'А17'!E14</f>
        <v>0.07755556671699161</v>
      </c>
      <c r="F14" s="221">
        <f>+'А17'!F14</f>
        <v>2.975095</v>
      </c>
      <c r="G14" s="221">
        <f>+'А17'!G14</f>
        <v>0.10904065878897413</v>
      </c>
      <c r="H14" s="221">
        <f>+'А17'!H14</f>
        <v>1.773927</v>
      </c>
      <c r="I14" s="221">
        <f>+'А17'!I14</f>
        <v>0.06227289493904094</v>
      </c>
      <c r="J14" s="379">
        <f>+'А17'!J14</f>
        <v>1.933446</v>
      </c>
      <c r="K14" s="379">
        <f>+'А17'!K14</f>
        <v>0.06525258961830614</v>
      </c>
      <c r="L14" s="642"/>
      <c r="M14" s="642"/>
      <c r="N14" s="642"/>
    </row>
    <row r="15" spans="1:14" s="95" customFormat="1" ht="9">
      <c r="A15" s="639" t="s">
        <v>619</v>
      </c>
      <c r="B15" s="221"/>
      <c r="C15" s="221"/>
      <c r="D15" s="221">
        <f>+'А17'!D15</f>
        <v>0.917</v>
      </c>
      <c r="E15" s="221">
        <f>+'А17'!E15</f>
        <v>0.03386593079975301</v>
      </c>
      <c r="F15" s="221">
        <f>+'А17'!F15</f>
        <v>1.503019</v>
      </c>
      <c r="G15" s="221">
        <f>+'А17'!G15</f>
        <v>0.055087377691248565</v>
      </c>
      <c r="H15" s="221">
        <f>+'А17'!H15</f>
        <v>1.3246560000000003</v>
      </c>
      <c r="I15" s="221">
        <f>+'А17'!I15</f>
        <v>0.0465014422343029</v>
      </c>
      <c r="J15" s="379">
        <f>+'А17'!J15</f>
        <v>1.375182</v>
      </c>
      <c r="K15" s="379">
        <f>+'А17'!K15</f>
        <v>0.0464115298262695</v>
      </c>
      <c r="L15" s="642"/>
      <c r="M15" s="642"/>
      <c r="N15" s="642"/>
    </row>
    <row r="16" spans="1:14" s="95" customFormat="1" ht="9">
      <c r="A16" s="639" t="s">
        <v>620</v>
      </c>
      <c r="B16" s="221"/>
      <c r="C16" s="221"/>
      <c r="D16" s="221">
        <f>+'А17'!D16</f>
        <v>1.428</v>
      </c>
      <c r="E16" s="221">
        <f>+'А17'!E16</f>
        <v>0.0527377853675543</v>
      </c>
      <c r="F16" s="221">
        <f>+'А17'!F16</f>
        <v>1.630606</v>
      </c>
      <c r="G16" s="221">
        <f>+'А17'!G16</f>
        <v>0.05976358820987363</v>
      </c>
      <c r="H16" s="221">
        <f>+'А17'!H16</f>
        <v>1.7171280000000002</v>
      </c>
      <c r="I16" s="221">
        <f>+'А17'!I16</f>
        <v>0.06027899205597835</v>
      </c>
      <c r="J16" s="379">
        <f>+'А17'!J16</f>
        <v>2.060329</v>
      </c>
      <c r="K16" s="379">
        <f>+'А17'!K16</f>
        <v>0.06953481127256465</v>
      </c>
      <c r="L16" s="652"/>
      <c r="M16" s="652"/>
      <c r="N16" s="652"/>
    </row>
    <row r="17" spans="1:14" s="95" customFormat="1" ht="9">
      <c r="A17" s="639" t="s">
        <v>621</v>
      </c>
      <c r="B17" s="221"/>
      <c r="C17" s="221"/>
      <c r="D17" s="221">
        <f>+'А17'!D17</f>
        <v>1.166</v>
      </c>
      <c r="E17" s="221">
        <f>+'А17'!E17</f>
        <v>0.04306180513905344</v>
      </c>
      <c r="F17" s="221">
        <f>+'А17'!F17</f>
        <v>0.846591</v>
      </c>
      <c r="G17" s="221">
        <f>+'А17'!G17</f>
        <v>0.03102853534586842</v>
      </c>
      <c r="H17" s="221">
        <f>+'А17'!H17</f>
        <v>0.841253</v>
      </c>
      <c r="I17" s="221">
        <f>+'А17'!I17</f>
        <v>0.029531801300816223</v>
      </c>
      <c r="J17" s="379">
        <f>+'А17'!J17</f>
        <v>1.324971</v>
      </c>
      <c r="K17" s="379">
        <f>+'А17'!K17</f>
        <v>0.04471694007443533</v>
      </c>
      <c r="L17" s="653"/>
      <c r="M17" s="654"/>
      <c r="N17" s="654"/>
    </row>
    <row r="18" spans="1:14" ht="9.75">
      <c r="A18" s="639" t="s">
        <v>622</v>
      </c>
      <c r="B18" s="221"/>
      <c r="C18" s="221"/>
      <c r="D18" s="221">
        <f>+'А17'!D18</f>
        <v>1.076</v>
      </c>
      <c r="E18" s="221">
        <f>+'А17'!E18</f>
        <v>0.03973799513689666</v>
      </c>
      <c r="F18" s="221">
        <f>+'А17'!F18</f>
        <v>0.957312</v>
      </c>
      <c r="G18" s="221">
        <f>+'А17'!G18</f>
        <v>0.03508658753639478</v>
      </c>
      <c r="H18" s="221">
        <f>+'А17'!H18</f>
        <v>1.272909</v>
      </c>
      <c r="I18" s="221">
        <f>+'А17'!I18</f>
        <v>0.04468488749760259</v>
      </c>
      <c r="J18" s="379">
        <f>+'А17'!J18</f>
        <v>1.334287</v>
      </c>
      <c r="K18" s="379">
        <f>+'А17'!K18</f>
        <v>0.04503134923035907</v>
      </c>
      <c r="L18" s="655"/>
      <c r="M18" s="656"/>
      <c r="N18" s="655"/>
    </row>
    <row r="19" spans="1:14" ht="9.75">
      <c r="A19" s="639" t="s">
        <v>623</v>
      </c>
      <c r="B19" s="221"/>
      <c r="C19" s="221"/>
      <c r="D19" s="221">
        <f>+'А17'!D19</f>
        <v>0.209</v>
      </c>
      <c r="E19" s="221">
        <f>+'А17'!E19</f>
        <v>0.007718625449452974</v>
      </c>
      <c r="F19" s="221">
        <f>+'А17'!F19</f>
        <v>0.21896000000000002</v>
      </c>
      <c r="G19" s="221">
        <f>+'А17'!G19</f>
        <v>0.008025136222014348</v>
      </c>
      <c r="H19" s="221">
        <f>+'А17'!H19</f>
        <v>1.273808</v>
      </c>
      <c r="I19" s="221">
        <f>+'А17'!I19</f>
        <v>0.04471644648089232</v>
      </c>
      <c r="J19" s="379">
        <f>+'А17'!J19</f>
        <v>2.079208</v>
      </c>
      <c r="K19" s="379">
        <f>+'А17'!K19</f>
        <v>0.07017196567946508</v>
      </c>
      <c r="L19" s="655"/>
      <c r="M19" s="656"/>
      <c r="N19" s="655"/>
    </row>
    <row r="20" spans="1:14" ht="11.25" customHeight="1">
      <c r="A20" s="639" t="s">
        <v>624</v>
      </c>
      <c r="B20" s="221"/>
      <c r="C20" s="221"/>
      <c r="D20" s="221">
        <f>+'А17'!D20</f>
        <v>0.761</v>
      </c>
      <c r="E20" s="221">
        <f>+'А17'!E20</f>
        <v>0.028104660129347918</v>
      </c>
      <c r="F20" s="221">
        <f>+'А17'!F20</f>
        <v>1.140681</v>
      </c>
      <c r="G20" s="221">
        <f>+'А17'!G20</f>
        <v>0.041807272610812705</v>
      </c>
      <c r="H20" s="221">
        <f>+'А17'!H20</f>
        <v>0.310997</v>
      </c>
      <c r="I20" s="221">
        <f>+'А17'!I20</f>
        <v>0.010917407259349973</v>
      </c>
      <c r="J20" s="379">
        <f>+'А17'!J20</f>
        <v>0.328952</v>
      </c>
      <c r="K20" s="379">
        <f>+'А17'!K20</f>
        <v>0.011101923643133059</v>
      </c>
      <c r="L20" s="701"/>
      <c r="M20" s="701"/>
      <c r="N20" s="701"/>
    </row>
    <row r="21" spans="1:19" ht="9.75">
      <c r="A21" s="639" t="s">
        <v>625</v>
      </c>
      <c r="B21" s="221"/>
      <c r="C21" s="221"/>
      <c r="D21" s="221">
        <f>+'А17'!D21</f>
        <v>1.984</v>
      </c>
      <c r="E21" s="221">
        <f>+'А17'!E21</f>
        <v>0.07327154493643398</v>
      </c>
      <c r="F21" s="221">
        <f>+'А17'!F21</f>
        <v>2.002599</v>
      </c>
      <c r="G21" s="221">
        <f>+'А17'!G21</f>
        <v>0.07339756016199175</v>
      </c>
      <c r="H21" s="221">
        <f>+'А17'!H21</f>
        <v>1.798064</v>
      </c>
      <c r="I21" s="221">
        <f>+'А17'!I21</f>
        <v>0.0631202132701468</v>
      </c>
      <c r="J21" s="379">
        <f>+'А17'!J21</f>
        <v>1.832064</v>
      </c>
      <c r="K21" s="379">
        <f>+'А17'!K21</f>
        <v>0.061831010716861194</v>
      </c>
      <c r="L21" s="701"/>
      <c r="M21" s="701"/>
      <c r="N21" s="701"/>
      <c r="P21" s="23"/>
      <c r="Q21" s="23"/>
      <c r="R21" s="23"/>
      <c r="S21" s="23"/>
    </row>
    <row r="22" spans="1:19" ht="9.75">
      <c r="A22" s="639" t="s">
        <v>181</v>
      </c>
      <c r="B22" s="221">
        <f>+'А17'!B22</f>
        <v>10.087732</v>
      </c>
      <c r="C22" s="221">
        <f>+'А17'!C22</f>
        <v>0.36924457979093345</v>
      </c>
      <c r="D22" s="221"/>
      <c r="E22" s="221"/>
      <c r="F22" s="221"/>
      <c r="G22" s="221"/>
      <c r="H22" s="221"/>
      <c r="I22" s="221"/>
      <c r="J22" s="379"/>
      <c r="K22" s="379"/>
      <c r="M22" s="650"/>
      <c r="N22" s="650"/>
      <c r="P22" s="23"/>
      <c r="Q22" s="23"/>
      <c r="R22" s="23"/>
      <c r="S22" s="23"/>
    </row>
    <row r="23" spans="1:19" ht="10.5" thickBot="1">
      <c r="A23" s="155" t="s">
        <v>269</v>
      </c>
      <c r="B23" s="221">
        <f>+'А17'!B23</f>
        <v>1364.5</v>
      </c>
      <c r="C23" s="221">
        <f>+'А17'!C23</f>
        <v>49.94524330391892</v>
      </c>
      <c r="D23" s="221">
        <f>+'А17'!D23</f>
        <v>1337.624</v>
      </c>
      <c r="E23" s="221">
        <f>+'А17'!E23</f>
        <v>49.40008922583295</v>
      </c>
      <c r="F23" s="221">
        <f>+'А17'!F23</f>
        <v>1328.9668459999998</v>
      </c>
      <c r="G23" s="221">
        <f>+'А17'!G23</f>
        <v>48.70816575489022</v>
      </c>
      <c r="H23" s="221">
        <f>+'А17'!H23</f>
        <v>1409.253775</v>
      </c>
      <c r="I23" s="221">
        <f>+'А17'!I23</f>
        <v>49.47120838288264</v>
      </c>
      <c r="J23" s="379">
        <f>+'А17'!J23</f>
        <v>1487.505555</v>
      </c>
      <c r="K23" s="379">
        <f>+'А17'!K23</f>
        <v>50.20237934515145</v>
      </c>
      <c r="P23" s="23"/>
      <c r="Q23" s="23"/>
      <c r="R23" s="23"/>
      <c r="S23" s="23"/>
    </row>
    <row r="24" spans="1:11" ht="10.5" thickBot="1">
      <c r="A24" s="161" t="s">
        <v>139</v>
      </c>
      <c r="B24" s="222">
        <f>+'А17'!B24</f>
        <v>2731.991897</v>
      </c>
      <c r="C24" s="222">
        <f>+'А17'!C24</f>
        <v>100</v>
      </c>
      <c r="D24" s="222">
        <f>+'А17'!D24</f>
        <v>2707.736</v>
      </c>
      <c r="E24" s="222">
        <f>+'А17'!E24</f>
        <v>100.00000000000001</v>
      </c>
      <c r="F24" s="222">
        <f>+'А17'!F24</f>
        <v>2728.4272059999994</v>
      </c>
      <c r="G24" s="222">
        <f>+'А17'!G24</f>
        <v>100.00000000000001</v>
      </c>
      <c r="H24" s="222">
        <f>+'А17'!H24</f>
        <v>2848.634228</v>
      </c>
      <c r="I24" s="222">
        <f>+'А17'!I24</f>
        <v>100</v>
      </c>
      <c r="J24" s="267">
        <f>+'А17'!J24</f>
        <v>2963.018037</v>
      </c>
      <c r="K24" s="267">
        <f>+'А17'!K24</f>
        <v>100</v>
      </c>
    </row>
    <row r="25" spans="1:10" ht="9.75">
      <c r="A25" s="152"/>
      <c r="B25" s="341"/>
      <c r="C25" s="341"/>
      <c r="D25" s="95"/>
      <c r="E25" s="95"/>
      <c r="F25" s="95"/>
      <c r="G25" s="95"/>
      <c r="H25" s="95"/>
      <c r="I25" s="95"/>
      <c r="J25" s="501"/>
    </row>
    <row r="26" spans="1:5" ht="9.75">
      <c r="A26" s="465" t="s">
        <v>626</v>
      </c>
      <c r="B26" s="116"/>
      <c r="C26" s="115"/>
      <c r="D26" s="456"/>
      <c r="E26" s="115"/>
    </row>
    <row r="27" spans="1:5" ht="9.75">
      <c r="A27" s="116"/>
      <c r="B27" s="115"/>
      <c r="C27" s="115"/>
      <c r="D27" s="337"/>
      <c r="E27" s="115"/>
    </row>
    <row r="28" spans="1:5" ht="11.25" customHeight="1">
      <c r="A28" s="793" t="s">
        <v>627</v>
      </c>
      <c r="B28" s="793"/>
      <c r="C28" s="793"/>
      <c r="D28" s="793"/>
      <c r="E28" s="793"/>
    </row>
    <row r="29" spans="1:5" ht="9.75">
      <c r="A29" s="793"/>
      <c r="B29" s="793"/>
      <c r="C29" s="793"/>
      <c r="D29" s="793"/>
      <c r="E29" s="793"/>
    </row>
  </sheetData>
  <sheetProtection/>
  <mergeCells count="7">
    <mergeCell ref="A28:E29"/>
    <mergeCell ref="M3:N3"/>
    <mergeCell ref="B3:C3"/>
    <mergeCell ref="D3:E3"/>
    <mergeCell ref="F3:G3"/>
    <mergeCell ref="H3:I3"/>
    <mergeCell ref="J3:K3"/>
  </mergeCell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tabColor theme="0" tint="-0.1499900072813034"/>
  </sheetPr>
  <dimension ref="A1:P52"/>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K1" sqref="K1:M1"/>
    </sheetView>
  </sheetViews>
  <sheetFormatPr defaultColWidth="9.140625" defaultRowHeight="15"/>
  <cols>
    <col min="1" max="1" width="34.7109375" style="23" customWidth="1"/>
    <col min="2" max="5" width="10.140625" style="23" customWidth="1"/>
    <col min="6" max="6" width="10.140625" style="58" customWidth="1"/>
    <col min="7" max="9" width="10.140625" style="60" customWidth="1"/>
    <col min="10" max="10" width="10.421875" style="23" customWidth="1"/>
    <col min="11" max="16384" width="9.140625" style="23" customWidth="1"/>
  </cols>
  <sheetData>
    <row r="1" spans="1:11" s="162" customFormat="1" ht="12">
      <c r="A1" s="248" t="s">
        <v>450</v>
      </c>
      <c r="B1" s="310"/>
      <c r="C1" s="310"/>
      <c r="D1" s="310"/>
      <c r="E1" s="310"/>
      <c r="F1" s="164"/>
      <c r="G1" s="396"/>
      <c r="H1" s="396"/>
      <c r="I1" s="396"/>
      <c r="K1" s="746"/>
    </row>
    <row r="2" spans="1:7" ht="10.5" thickBot="1">
      <c r="A2" s="311"/>
      <c r="B2" s="233"/>
      <c r="C2" s="312"/>
      <c r="D2" s="233"/>
      <c r="E2" s="313"/>
      <c r="F2" s="343"/>
      <c r="G2" s="314"/>
    </row>
    <row r="3" spans="1:10" ht="11.25" customHeight="1">
      <c r="A3" s="824"/>
      <c r="B3" s="828" t="s">
        <v>582</v>
      </c>
      <c r="C3" s="830" t="s">
        <v>583</v>
      </c>
      <c r="D3" s="826" t="s">
        <v>584</v>
      </c>
      <c r="E3" s="826" t="s">
        <v>581</v>
      </c>
      <c r="F3" s="831" t="s">
        <v>601</v>
      </c>
      <c r="G3" s="831" t="s">
        <v>605</v>
      </c>
      <c r="H3" s="831" t="s">
        <v>645</v>
      </c>
      <c r="I3" s="831" t="s">
        <v>663</v>
      </c>
      <c r="J3" s="831" t="s">
        <v>886</v>
      </c>
    </row>
    <row r="4" spans="1:10" ht="15.75" customHeight="1" thickBot="1">
      <c r="A4" s="825"/>
      <c r="B4" s="829"/>
      <c r="C4" s="829"/>
      <c r="D4" s="827"/>
      <c r="E4" s="827"/>
      <c r="F4" s="832"/>
      <c r="G4" s="832"/>
      <c r="H4" s="832"/>
      <c r="I4" s="832"/>
      <c r="J4" s="832"/>
    </row>
    <row r="5" spans="1:10" s="116" customFormat="1" ht="9">
      <c r="A5" s="315" t="s">
        <v>101</v>
      </c>
      <c r="B5" s="316">
        <v>302.984</v>
      </c>
      <c r="C5" s="316">
        <v>330.9</v>
      </c>
      <c r="D5" s="255">
        <v>380.001</v>
      </c>
      <c r="E5" s="255">
        <v>463.206</v>
      </c>
      <c r="F5" s="255">
        <v>509.92962300000005</v>
      </c>
      <c r="G5" s="255">
        <v>562.954</v>
      </c>
      <c r="H5" s="255">
        <v>565.534931</v>
      </c>
      <c r="I5" s="255">
        <v>583.738633</v>
      </c>
      <c r="J5" s="255">
        <v>589.960477</v>
      </c>
    </row>
    <row r="6" spans="1:10" s="116" customFormat="1" ht="9">
      <c r="A6" s="318" t="s">
        <v>274</v>
      </c>
      <c r="B6" s="319">
        <v>298.794</v>
      </c>
      <c r="C6" s="319">
        <v>326.6</v>
      </c>
      <c r="D6" s="256">
        <v>375.779</v>
      </c>
      <c r="E6" s="256"/>
      <c r="F6" s="256"/>
      <c r="G6" s="256"/>
      <c r="H6" s="256"/>
      <c r="I6" s="256"/>
      <c r="J6" s="256"/>
    </row>
    <row r="7" spans="1:12" s="116" customFormat="1" ht="9">
      <c r="A7" s="677" t="s">
        <v>102</v>
      </c>
      <c r="B7" s="316">
        <v>44.544</v>
      </c>
      <c r="C7" s="316">
        <v>40.9</v>
      </c>
      <c r="D7" s="255">
        <v>38.445</v>
      </c>
      <c r="E7" s="255">
        <v>21.179</v>
      </c>
      <c r="F7" s="252">
        <v>27.189010999999997</v>
      </c>
      <c r="G7" s="252">
        <v>26.416</v>
      </c>
      <c r="H7" s="252">
        <v>28.151019</v>
      </c>
      <c r="I7" s="252">
        <v>27.590931</v>
      </c>
      <c r="J7" s="252">
        <v>26.719082</v>
      </c>
      <c r="K7" s="317"/>
      <c r="L7" s="317"/>
    </row>
    <row r="8" spans="1:12" s="116" customFormat="1" ht="9">
      <c r="A8" s="318" t="s">
        <v>275</v>
      </c>
      <c r="B8" s="256">
        <v>40.428</v>
      </c>
      <c r="C8" s="256">
        <v>37.1</v>
      </c>
      <c r="D8" s="256">
        <v>34.723</v>
      </c>
      <c r="E8" s="256"/>
      <c r="F8" s="256"/>
      <c r="G8" s="256"/>
      <c r="H8" s="256"/>
      <c r="I8" s="256"/>
      <c r="J8" s="256"/>
      <c r="K8" s="317"/>
      <c r="L8" s="317"/>
    </row>
    <row r="9" spans="1:12" s="116" customFormat="1" ht="9.75" thickBot="1">
      <c r="A9" s="546" t="s">
        <v>640</v>
      </c>
      <c r="B9" s="470">
        <v>8.306</v>
      </c>
      <c r="C9" s="257">
        <v>8.1</v>
      </c>
      <c r="D9" s="257">
        <v>7.945</v>
      </c>
      <c r="E9" s="257"/>
      <c r="F9" s="257"/>
      <c r="G9" s="257"/>
      <c r="H9" s="257"/>
      <c r="I9" s="257"/>
      <c r="J9" s="257"/>
      <c r="K9" s="317"/>
      <c r="L9" s="317"/>
    </row>
    <row r="10" spans="1:10" s="116" customFormat="1" ht="9.75" thickBot="1">
      <c r="A10" s="321" t="s">
        <v>271</v>
      </c>
      <c r="B10" s="322">
        <f>B6+B8</f>
        <v>339.222</v>
      </c>
      <c r="C10" s="286">
        <f>C6+C8</f>
        <v>363.70000000000005</v>
      </c>
      <c r="D10" s="286">
        <f>D6+D8</f>
        <v>410.502</v>
      </c>
      <c r="E10" s="286">
        <f aca="true" t="shared" si="0" ref="E10:J10">+E7+E5</f>
        <v>484.385</v>
      </c>
      <c r="F10" s="286">
        <f t="shared" si="0"/>
        <v>537.118634</v>
      </c>
      <c r="G10" s="286">
        <f t="shared" si="0"/>
        <v>589.37</v>
      </c>
      <c r="H10" s="286">
        <f t="shared" si="0"/>
        <v>593.68595</v>
      </c>
      <c r="I10" s="286">
        <f t="shared" si="0"/>
        <v>611.329564</v>
      </c>
      <c r="J10" s="286">
        <f t="shared" si="0"/>
        <v>616.6795589999999</v>
      </c>
    </row>
    <row r="11" spans="1:10" s="116" customFormat="1" ht="9.75" thickBot="1">
      <c r="A11" s="323"/>
      <c r="B11" s="471"/>
      <c r="C11" s="294"/>
      <c r="D11" s="294"/>
      <c r="E11" s="288"/>
      <c r="F11" s="294"/>
      <c r="G11" s="294"/>
      <c r="H11" s="288"/>
      <c r="I11" s="288"/>
      <c r="J11" s="294"/>
    </row>
    <row r="12" spans="1:10" s="116" customFormat="1" ht="9.75" thickBot="1">
      <c r="A12" s="321" t="s">
        <v>276</v>
      </c>
      <c r="B12" s="322">
        <f>SUM(B13:B17)</f>
        <v>203.98000000000002</v>
      </c>
      <c r="C12" s="286">
        <f>SUM(C13:C17)</f>
        <v>208.89999999999998</v>
      </c>
      <c r="D12" s="286">
        <f>SUM(D13:D17)</f>
        <v>225.654611</v>
      </c>
      <c r="E12" s="286">
        <f aca="true" t="shared" si="1" ref="E12:J12">SUM(E13:E18)</f>
        <v>171.415</v>
      </c>
      <c r="F12" s="286">
        <f t="shared" si="1"/>
        <v>193.03802543999996</v>
      </c>
      <c r="G12" s="286">
        <f t="shared" si="1"/>
        <v>199.15151224</v>
      </c>
      <c r="H12" s="286">
        <f t="shared" si="1"/>
        <v>204.45495152</v>
      </c>
      <c r="I12" s="286">
        <f t="shared" si="1"/>
        <v>207.41848408</v>
      </c>
      <c r="J12" s="286">
        <f t="shared" si="1"/>
        <v>210.95409700000002</v>
      </c>
    </row>
    <row r="13" spans="1:12" s="116" customFormat="1" ht="18.75">
      <c r="A13" s="324" t="s">
        <v>103</v>
      </c>
      <c r="B13" s="472">
        <v>176.162</v>
      </c>
      <c r="C13" s="316">
        <v>180.1</v>
      </c>
      <c r="D13" s="255">
        <v>197.733463</v>
      </c>
      <c r="E13" s="255">
        <v>144.308</v>
      </c>
      <c r="F13" s="255">
        <v>163.80029728</v>
      </c>
      <c r="G13" s="255">
        <f>2124362653*0.00000008</f>
        <v>169.94901224</v>
      </c>
      <c r="H13" s="255">
        <v>175.4266632</v>
      </c>
      <c r="I13" s="255">
        <v>178.9989708</v>
      </c>
      <c r="J13" s="255">
        <v>181.797815</v>
      </c>
      <c r="L13" s="730"/>
    </row>
    <row r="14" spans="1:12" s="116" customFormat="1" ht="9">
      <c r="A14" s="318" t="s">
        <v>104</v>
      </c>
      <c r="B14" s="472">
        <v>2.127</v>
      </c>
      <c r="C14" s="316">
        <v>2.6</v>
      </c>
      <c r="D14" s="255">
        <v>1.297256</v>
      </c>
      <c r="E14" s="255">
        <v>1.182</v>
      </c>
      <c r="F14" s="255">
        <v>1.8214544799999999</v>
      </c>
      <c r="G14" s="255">
        <f>16241396*0.00000008</f>
        <v>1.29931168</v>
      </c>
      <c r="H14" s="255">
        <v>1.5260001600000002</v>
      </c>
      <c r="I14" s="255">
        <v>0.8321373600000002</v>
      </c>
      <c r="J14" s="255">
        <v>0.920161</v>
      </c>
      <c r="L14" s="326"/>
    </row>
    <row r="15" spans="1:13" s="116" customFormat="1" ht="9">
      <c r="A15" s="318" t="s">
        <v>272</v>
      </c>
      <c r="B15" s="473">
        <v>0.972</v>
      </c>
      <c r="C15" s="319">
        <v>0.7</v>
      </c>
      <c r="D15" s="256">
        <v>0.763385</v>
      </c>
      <c r="E15" s="256">
        <v>0.485</v>
      </c>
      <c r="F15" s="256">
        <v>0.55115808</v>
      </c>
      <c r="G15" s="255">
        <f>8632382*0.00000008</f>
        <v>0.69059056</v>
      </c>
      <c r="H15" s="255">
        <v>0.589866</v>
      </c>
      <c r="I15" s="255">
        <v>0.60709864</v>
      </c>
      <c r="J15" s="255">
        <v>0.745374</v>
      </c>
      <c r="L15" s="326"/>
      <c r="M15" s="326"/>
    </row>
    <row r="16" spans="1:16" s="116" customFormat="1" ht="9">
      <c r="A16" s="318" t="s">
        <v>273</v>
      </c>
      <c r="B16" s="473">
        <v>0.007</v>
      </c>
      <c r="C16" s="319">
        <v>0</v>
      </c>
      <c r="D16" s="256">
        <v>0.116776</v>
      </c>
      <c r="E16" s="256">
        <v>0.134</v>
      </c>
      <c r="F16" s="256">
        <v>0.88159376</v>
      </c>
      <c r="G16" s="255">
        <f>11376575*0.00000008</f>
        <v>0.910126</v>
      </c>
      <c r="H16" s="255">
        <v>0.9058179199999999</v>
      </c>
      <c r="I16" s="255">
        <v>0.8842112</v>
      </c>
      <c r="J16" s="255">
        <v>0.837984</v>
      </c>
      <c r="P16" s="326"/>
    </row>
    <row r="17" spans="1:13" s="116" customFormat="1" ht="9">
      <c r="A17" s="318" t="s">
        <v>105</v>
      </c>
      <c r="B17" s="474">
        <v>24.712</v>
      </c>
      <c r="C17" s="255">
        <v>25.5</v>
      </c>
      <c r="D17" s="255">
        <v>25.743731</v>
      </c>
      <c r="E17" s="255">
        <v>25.221</v>
      </c>
      <c r="F17" s="255">
        <v>25.80734872</v>
      </c>
      <c r="G17" s="255">
        <f>326585385*0.00000008</f>
        <v>26.1268308</v>
      </c>
      <c r="H17" s="255">
        <v>25.804326080000003</v>
      </c>
      <c r="I17" s="255">
        <v>25.804354479999997</v>
      </c>
      <c r="J17" s="255">
        <v>26.307997</v>
      </c>
      <c r="L17" s="326"/>
      <c r="M17" s="326"/>
    </row>
    <row r="18" spans="1:12" s="116" customFormat="1" ht="9.75" thickBot="1">
      <c r="A18" s="320" t="s">
        <v>409</v>
      </c>
      <c r="B18" s="470"/>
      <c r="C18" s="257"/>
      <c r="D18" s="257"/>
      <c r="E18" s="257">
        <v>0.085</v>
      </c>
      <c r="F18" s="257">
        <v>0.17617312</v>
      </c>
      <c r="G18" s="257">
        <f>2195512*0.00000008</f>
        <v>0.17564096</v>
      </c>
      <c r="H18" s="257">
        <v>0.20227816</v>
      </c>
      <c r="I18" s="257">
        <v>0.2917116</v>
      </c>
      <c r="J18" s="257">
        <v>0.344766</v>
      </c>
      <c r="L18" s="326"/>
    </row>
    <row r="19" spans="1:10" s="116" customFormat="1" ht="9.75" thickBot="1">
      <c r="A19" s="321" t="s">
        <v>106</v>
      </c>
      <c r="B19" s="322">
        <f>B10/(B12*100/12)*100</f>
        <v>19.95619178350819</v>
      </c>
      <c r="C19" s="322">
        <f>C10/(C12*100/12)*100</f>
        <v>20.892292963140267</v>
      </c>
      <c r="D19" s="286">
        <f>D10/(D12*100/12)*100</f>
        <v>21.8299283944169</v>
      </c>
      <c r="E19" s="286">
        <f aca="true" t="shared" si="2" ref="E19:J19">E10/(E12*100/8)*100</f>
        <v>22.60642300848817</v>
      </c>
      <c r="F19" s="286">
        <f t="shared" si="2"/>
        <v>22.259599175891786</v>
      </c>
      <c r="G19" s="286">
        <f t="shared" si="2"/>
        <v>23.675240759999568</v>
      </c>
      <c r="H19" s="286">
        <f t="shared" si="2"/>
        <v>23.229995481598305</v>
      </c>
      <c r="I19" s="286">
        <f t="shared" si="2"/>
        <v>23.5785953874473</v>
      </c>
      <c r="J19" s="286">
        <f t="shared" si="2"/>
        <v>23.386303191826606</v>
      </c>
    </row>
    <row r="20" spans="1:9" s="116" customFormat="1" ht="9">
      <c r="A20" s="325"/>
      <c r="F20" s="336"/>
      <c r="G20" s="296"/>
      <c r="H20" s="296"/>
      <c r="I20" s="296"/>
    </row>
    <row r="21" spans="1:9" s="116" customFormat="1" ht="9">
      <c r="A21" s="336"/>
      <c r="F21" s="336"/>
      <c r="G21" s="296"/>
      <c r="H21" s="296"/>
      <c r="I21" s="296"/>
    </row>
    <row r="22" spans="6:9" s="116" customFormat="1" ht="9">
      <c r="F22" s="336"/>
      <c r="G22" s="296"/>
      <c r="H22" s="296"/>
      <c r="I22" s="296"/>
    </row>
    <row r="23" ht="9.75">
      <c r="E23" s="326"/>
    </row>
    <row r="24" spans="1:5" ht="9.75">
      <c r="A24" s="58"/>
      <c r="E24" s="327"/>
    </row>
    <row r="25" spans="2:7" ht="9.75">
      <c r="B25" s="616"/>
      <c r="C25" s="616"/>
      <c r="D25" s="616"/>
      <c r="E25" s="617"/>
      <c r="F25" s="619"/>
      <c r="G25" s="618"/>
    </row>
    <row r="26" spans="5:9" ht="9.75">
      <c r="E26" s="327"/>
      <c r="H26" s="31"/>
      <c r="I26" s="31"/>
    </row>
    <row r="27" ht="9.75">
      <c r="E27" s="328"/>
    </row>
    <row r="28" ht="9.75">
      <c r="E28" s="326"/>
    </row>
    <row r="29" ht="9.75">
      <c r="E29" s="328"/>
    </row>
    <row r="30" ht="9.75">
      <c r="E30" s="116"/>
    </row>
    <row r="31" ht="9.75">
      <c r="E31" s="116"/>
    </row>
    <row r="32" spans="5:10" ht="9.75">
      <c r="E32" s="329"/>
      <c r="H32" s="665"/>
      <c r="I32" s="665"/>
      <c r="J32" s="330"/>
    </row>
    <row r="33" spans="5:9" ht="9.75">
      <c r="E33" s="116"/>
      <c r="H33" s="665"/>
      <c r="I33" s="665"/>
    </row>
    <row r="34" spans="5:9" ht="9.75">
      <c r="E34" s="116"/>
      <c r="H34" s="665"/>
      <c r="I34" s="665"/>
    </row>
    <row r="35" spans="5:9" ht="9.75">
      <c r="E35" s="116"/>
      <c r="H35" s="665"/>
      <c r="I35" s="665"/>
    </row>
    <row r="36" spans="5:9" ht="9.75">
      <c r="E36" s="116"/>
      <c r="H36" s="665"/>
      <c r="I36" s="665"/>
    </row>
    <row r="37" ht="9.75">
      <c r="E37" s="116"/>
    </row>
    <row r="38" ht="9.75">
      <c r="E38" s="116"/>
    </row>
    <row r="39" ht="9.75">
      <c r="E39" s="116"/>
    </row>
    <row r="40" spans="2:5" ht="9.75">
      <c r="B40" s="29"/>
      <c r="C40" s="29"/>
      <c r="D40" s="29"/>
      <c r="E40" s="317"/>
    </row>
    <row r="41" spans="2:5" ht="9.75">
      <c r="B41" s="29"/>
      <c r="C41" s="29"/>
      <c r="D41" s="29"/>
      <c r="E41" s="317"/>
    </row>
    <row r="42" spans="2:5" ht="9.75">
      <c r="B42" s="29"/>
      <c r="C42" s="29"/>
      <c r="D42" s="29"/>
      <c r="E42" s="317"/>
    </row>
    <row r="43" spans="2:5" ht="9.75">
      <c r="B43" s="29"/>
      <c r="C43" s="29"/>
      <c r="D43" s="29"/>
      <c r="E43" s="29"/>
    </row>
    <row r="44" spans="2:5" ht="9.75">
      <c r="B44" s="29"/>
      <c r="C44" s="29"/>
      <c r="D44" s="29"/>
      <c r="E44" s="29"/>
    </row>
    <row r="46" spans="2:5" ht="9.75">
      <c r="B46" s="29"/>
      <c r="C46" s="29"/>
      <c r="D46" s="29"/>
      <c r="E46" s="29"/>
    </row>
    <row r="47" spans="2:5" ht="9.75">
      <c r="B47" s="29"/>
      <c r="C47" s="29"/>
      <c r="D47" s="29"/>
      <c r="E47" s="29"/>
    </row>
    <row r="48" spans="2:5" ht="9.75">
      <c r="B48" s="29"/>
      <c r="C48" s="29"/>
      <c r="D48" s="29"/>
      <c r="E48" s="29"/>
    </row>
    <row r="49" spans="2:5" ht="9.75">
      <c r="B49" s="29"/>
      <c r="C49" s="29"/>
      <c r="D49" s="29"/>
      <c r="E49" s="29"/>
    </row>
    <row r="50" spans="2:5" ht="9.75">
      <c r="B50" s="29"/>
      <c r="C50" s="29"/>
      <c r="D50" s="29"/>
      <c r="E50" s="29"/>
    </row>
    <row r="51" spans="2:5" ht="9.75">
      <c r="B51" s="29"/>
      <c r="C51" s="29"/>
      <c r="D51" s="29"/>
      <c r="E51" s="29"/>
    </row>
    <row r="52" spans="2:5" ht="9.75">
      <c r="B52" s="29"/>
      <c r="C52" s="29"/>
      <c r="D52" s="29"/>
      <c r="E52" s="29"/>
    </row>
  </sheetData>
  <sheetProtection/>
  <mergeCells count="10">
    <mergeCell ref="A3:A4"/>
    <mergeCell ref="D3:D4"/>
    <mergeCell ref="B3:B4"/>
    <mergeCell ref="C3:C4"/>
    <mergeCell ref="J3:J4"/>
    <mergeCell ref="I3:I4"/>
    <mergeCell ref="H3:H4"/>
    <mergeCell ref="G3:G4"/>
    <mergeCell ref="F3:F4"/>
    <mergeCell ref="E3:E4"/>
  </mergeCells>
  <printOptions/>
  <pageMargins left="0.7" right="0.7" top="0.75" bottom="0.75" header="0.3" footer="0.3"/>
  <pageSetup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tabColor rgb="FF92D050"/>
  </sheetPr>
  <dimension ref="A1:G14"/>
  <sheetViews>
    <sheetView zoomScalePageLayoutView="0" workbookViewId="0" topLeftCell="A1">
      <selection activeCell="A1" sqref="A1"/>
    </sheetView>
  </sheetViews>
  <sheetFormatPr defaultColWidth="9.140625" defaultRowHeight="15"/>
  <cols>
    <col min="1" max="1" width="18.00390625" style="5" customWidth="1"/>
    <col min="2" max="16384" width="9.140625" style="5" customWidth="1"/>
  </cols>
  <sheetData>
    <row r="1" s="76" customFormat="1" ht="12">
      <c r="A1" s="236" t="s">
        <v>138</v>
      </c>
    </row>
    <row r="2" spans="1:3" ht="10.5" thickBot="1">
      <c r="A2" s="69"/>
      <c r="B2" s="66"/>
      <c r="C2" s="66"/>
    </row>
    <row r="3" spans="1:7" ht="10.5" thickBot="1">
      <c r="A3" s="62"/>
      <c r="B3" s="781" t="s">
        <v>671</v>
      </c>
      <c r="C3" s="781"/>
      <c r="D3" s="781" t="s">
        <v>673</v>
      </c>
      <c r="E3" s="781"/>
      <c r="F3" s="781" t="s">
        <v>887</v>
      </c>
      <c r="G3" s="781"/>
    </row>
    <row r="4" spans="1:7" ht="10.5" thickBot="1">
      <c r="A4" s="83"/>
      <c r="B4" s="83" t="s">
        <v>135</v>
      </c>
      <c r="C4" s="83" t="s">
        <v>2</v>
      </c>
      <c r="D4" s="563" t="s">
        <v>135</v>
      </c>
      <c r="E4" s="563" t="s">
        <v>2</v>
      </c>
      <c r="F4" s="581" t="s">
        <v>135</v>
      </c>
      <c r="G4" s="581" t="s">
        <v>2</v>
      </c>
    </row>
    <row r="5" spans="1:7" ht="9.75">
      <c r="A5" s="45"/>
      <c r="B5" s="45"/>
      <c r="C5" s="45"/>
      <c r="D5" s="45"/>
      <c r="E5" s="45"/>
      <c r="F5" s="24"/>
      <c r="G5" s="24"/>
    </row>
    <row r="6" spans="1:7" ht="9.75">
      <c r="A6" s="45" t="s">
        <v>145</v>
      </c>
      <c r="B6" s="249">
        <f>'A2'!B6</f>
        <v>86</v>
      </c>
      <c r="C6" s="249">
        <f>'A2'!C6</f>
        <v>5.381727158948686</v>
      </c>
      <c r="D6" s="249">
        <f>'A2'!D6</f>
        <v>90</v>
      </c>
      <c r="E6" s="249">
        <f>'A2'!E6</f>
        <v>5.607476635514018</v>
      </c>
      <c r="F6" s="249">
        <f>'A2'!F6</f>
        <v>91</v>
      </c>
      <c r="G6" s="249">
        <f>'A2'!G6</f>
        <v>5.694618272841051</v>
      </c>
    </row>
    <row r="7" spans="1:7" ht="9.75">
      <c r="A7" s="46" t="s">
        <v>144</v>
      </c>
      <c r="B7" s="249">
        <f>'A2'!B7</f>
        <v>451</v>
      </c>
      <c r="C7" s="249">
        <f>'A2'!C7</f>
        <v>28.222778473091363</v>
      </c>
      <c r="D7" s="249">
        <f>'A2'!D7</f>
        <v>449</v>
      </c>
      <c r="E7" s="249">
        <f>'A2'!E7</f>
        <v>27.97507788161994</v>
      </c>
      <c r="F7" s="249">
        <f>'A2'!F7</f>
        <v>469</v>
      </c>
      <c r="G7" s="249">
        <f>'A2'!G7</f>
        <v>29.34918648310388</v>
      </c>
    </row>
    <row r="8" spans="1:7" ht="9.75">
      <c r="A8" s="46" t="s">
        <v>143</v>
      </c>
      <c r="B8" s="249">
        <f>'A2'!B8</f>
        <v>1017</v>
      </c>
      <c r="C8" s="249">
        <f>'A2'!C8</f>
        <v>63.64205256570713</v>
      </c>
      <c r="D8" s="249">
        <f>'A2'!D8</f>
        <v>1023</v>
      </c>
      <c r="E8" s="249">
        <f>'A2'!E8</f>
        <v>63.73831775700935</v>
      </c>
      <c r="F8" s="249">
        <f>'A2'!F8</f>
        <v>993</v>
      </c>
      <c r="G8" s="249">
        <f>'A2'!G8</f>
        <v>62.14017521902378</v>
      </c>
    </row>
    <row r="9" spans="1:7" ht="9.75">
      <c r="A9" s="46" t="s">
        <v>142</v>
      </c>
      <c r="B9" s="249">
        <f>'A2'!B9</f>
        <v>39</v>
      </c>
      <c r="C9" s="249">
        <f>'A2'!C9</f>
        <v>2.4405506883604504</v>
      </c>
      <c r="D9" s="249">
        <f>'A2'!D9</f>
        <v>38</v>
      </c>
      <c r="E9" s="249">
        <f>'A2'!E9</f>
        <v>2.367601246105919</v>
      </c>
      <c r="F9" s="249">
        <f>'A2'!F9</f>
        <v>40</v>
      </c>
      <c r="G9" s="249">
        <f>'A2'!G9</f>
        <v>2.5031289111389237</v>
      </c>
    </row>
    <row r="10" spans="1:7" ht="10.5" thickBot="1">
      <c r="A10" s="98" t="s">
        <v>141</v>
      </c>
      <c r="B10" s="249">
        <f>'A2'!B10</f>
        <v>5</v>
      </c>
      <c r="C10" s="249">
        <f>'A2'!C10</f>
        <v>0.31289111389236546</v>
      </c>
      <c r="D10" s="249">
        <f>'A2'!D10</f>
        <v>5</v>
      </c>
      <c r="E10" s="249">
        <f>'A2'!E10</f>
        <v>0.3115264797507788</v>
      </c>
      <c r="F10" s="249">
        <f>'A2'!F10</f>
        <v>5</v>
      </c>
      <c r="G10" s="249">
        <f>'A2'!G10</f>
        <v>0.31289111389236546</v>
      </c>
    </row>
    <row r="11" spans="1:7" s="95" customFormat="1" ht="9.75" thickBot="1">
      <c r="A11" s="100" t="s">
        <v>139</v>
      </c>
      <c r="B11" s="238">
        <f>'A2'!B11</f>
        <v>1598</v>
      </c>
      <c r="C11" s="238">
        <f>'A2'!C11</f>
        <v>100</v>
      </c>
      <c r="D11" s="238">
        <f>'A2'!D11</f>
        <v>1605</v>
      </c>
      <c r="E11" s="238">
        <f>'A2'!E11</f>
        <v>100.00000000000001</v>
      </c>
      <c r="F11" s="238">
        <f>'A2'!F11</f>
        <v>1598</v>
      </c>
      <c r="G11" s="238">
        <f>'A2'!G11</f>
        <v>100</v>
      </c>
    </row>
    <row r="12" ht="12">
      <c r="A12" s="9"/>
    </row>
    <row r="14" ht="9.75">
      <c r="A14" s="2"/>
    </row>
  </sheetData>
  <sheetProtection/>
  <mergeCells count="3">
    <mergeCell ref="B3:C3"/>
    <mergeCell ref="D3:E3"/>
    <mergeCell ref="F3:G3"/>
  </mergeCells>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92D050"/>
  </sheetPr>
  <dimension ref="A1:J34"/>
  <sheetViews>
    <sheetView zoomScalePageLayoutView="0" workbookViewId="0" topLeftCell="A1">
      <selection activeCell="A1" sqref="A1"/>
    </sheetView>
  </sheetViews>
  <sheetFormatPr defaultColWidth="9.140625" defaultRowHeight="15"/>
  <cols>
    <col min="1" max="1" width="29.28125" style="23" customWidth="1"/>
    <col min="2" max="5" width="10.28125" style="23" customWidth="1"/>
    <col min="6" max="6" width="10.28125" style="58" customWidth="1"/>
    <col min="7" max="9" width="10.28125" style="23" customWidth="1"/>
    <col min="10" max="10" width="10.421875" style="23" customWidth="1"/>
    <col min="11" max="16384" width="9.140625" style="23" customWidth="1"/>
  </cols>
  <sheetData>
    <row r="1" spans="1:6" s="162" customFormat="1" ht="12">
      <c r="A1" s="236" t="s">
        <v>884</v>
      </c>
      <c r="F1" s="164"/>
    </row>
    <row r="2" spans="1:5" ht="10.5" thickBot="1">
      <c r="A2" s="372"/>
      <c r="B2" s="233"/>
      <c r="C2" s="233"/>
      <c r="D2" s="233"/>
      <c r="E2" s="233"/>
    </row>
    <row r="3" spans="1:10" ht="14.25" customHeight="1">
      <c r="A3" s="833"/>
      <c r="B3" s="828" t="s">
        <v>679</v>
      </c>
      <c r="C3" s="830" t="s">
        <v>680</v>
      </c>
      <c r="D3" s="826" t="s">
        <v>681</v>
      </c>
      <c r="E3" s="826" t="s">
        <v>682</v>
      </c>
      <c r="F3" s="831" t="s">
        <v>671</v>
      </c>
      <c r="G3" s="831" t="s">
        <v>678</v>
      </c>
      <c r="H3" s="831" t="s">
        <v>672</v>
      </c>
      <c r="I3" s="831" t="s">
        <v>673</v>
      </c>
      <c r="J3" s="831" t="s">
        <v>887</v>
      </c>
    </row>
    <row r="4" spans="1:10" ht="10.5" thickBot="1">
      <c r="A4" s="834"/>
      <c r="B4" s="829"/>
      <c r="C4" s="829"/>
      <c r="D4" s="827"/>
      <c r="E4" s="827"/>
      <c r="F4" s="832"/>
      <c r="G4" s="832"/>
      <c r="H4" s="832"/>
      <c r="I4" s="832"/>
      <c r="J4" s="832"/>
    </row>
    <row r="5" spans="1:10" s="116" customFormat="1" ht="9">
      <c r="A5" s="318" t="s">
        <v>213</v>
      </c>
      <c r="B5" s="475">
        <f>'А18'!B5</f>
        <v>302.984</v>
      </c>
      <c r="C5" s="475">
        <f>'А18'!C5</f>
        <v>330.9</v>
      </c>
      <c r="D5" s="475">
        <f>'А18'!D5</f>
        <v>380.001</v>
      </c>
      <c r="E5" s="475">
        <f>'А18'!E5</f>
        <v>463.206</v>
      </c>
      <c r="F5" s="475">
        <f>'А18'!F5</f>
        <v>509.92962300000005</v>
      </c>
      <c r="G5" s="475">
        <f>'А18'!G5</f>
        <v>562.954</v>
      </c>
      <c r="H5" s="475">
        <f>'А18'!H5</f>
        <v>565.534931</v>
      </c>
      <c r="I5" s="475">
        <f>'А18'!I5</f>
        <v>583.738633</v>
      </c>
      <c r="J5" s="731">
        <f>'А18'!J5</f>
        <v>589.960477</v>
      </c>
    </row>
    <row r="6" spans="1:10" s="116" customFormat="1" ht="9">
      <c r="A6" s="231" t="s">
        <v>279</v>
      </c>
      <c r="B6" s="475">
        <f>'А18'!B6</f>
        <v>298.794</v>
      </c>
      <c r="C6" s="475">
        <f>'А18'!C6</f>
        <v>326.6</v>
      </c>
      <c r="D6" s="475">
        <f>'А18'!D6</f>
        <v>375.779</v>
      </c>
      <c r="E6" s="475"/>
      <c r="F6" s="475"/>
      <c r="G6" s="475"/>
      <c r="H6" s="475"/>
      <c r="I6" s="475"/>
      <c r="J6" s="731"/>
    </row>
    <row r="7" spans="1:10" s="116" customFormat="1" ht="9">
      <c r="A7" s="265" t="s">
        <v>214</v>
      </c>
      <c r="B7" s="475">
        <f>'А18'!B7</f>
        <v>44.544</v>
      </c>
      <c r="C7" s="475">
        <f>'А18'!C7</f>
        <v>40.9</v>
      </c>
      <c r="D7" s="475">
        <f>'А18'!D7</f>
        <v>38.445</v>
      </c>
      <c r="E7" s="475">
        <f>'А18'!E7</f>
        <v>21.179</v>
      </c>
      <c r="F7" s="475">
        <f>'А18'!F7</f>
        <v>27.189010999999997</v>
      </c>
      <c r="G7" s="475">
        <f>'А18'!G7</f>
        <v>26.416</v>
      </c>
      <c r="H7" s="475">
        <f>'А18'!H7</f>
        <v>28.151019</v>
      </c>
      <c r="I7" s="475">
        <f>'А18'!I7</f>
        <v>27.590931</v>
      </c>
      <c r="J7" s="731">
        <f>'А18'!J7</f>
        <v>26.719082</v>
      </c>
    </row>
    <row r="8" spans="1:10" s="116" customFormat="1" ht="9">
      <c r="A8" s="231" t="s">
        <v>280</v>
      </c>
      <c r="B8" s="475">
        <f>'А18'!B8</f>
        <v>40.428</v>
      </c>
      <c r="C8" s="475">
        <f>'А18'!C8</f>
        <v>37.1</v>
      </c>
      <c r="D8" s="475">
        <f>'А18'!D8</f>
        <v>34.723</v>
      </c>
      <c r="E8" s="475"/>
      <c r="F8" s="475"/>
      <c r="G8" s="475"/>
      <c r="H8" s="475"/>
      <c r="I8" s="475"/>
      <c r="J8" s="731"/>
    </row>
    <row r="9" spans="1:10" s="116" customFormat="1" ht="9.75" thickBot="1">
      <c r="A9" s="320" t="s">
        <v>641</v>
      </c>
      <c r="B9" s="476">
        <f>'А18'!B9</f>
        <v>8.306</v>
      </c>
      <c r="C9" s="476">
        <f>'А18'!C9</f>
        <v>8.1</v>
      </c>
      <c r="D9" s="476">
        <f>'А18'!D9</f>
        <v>7.945</v>
      </c>
      <c r="E9" s="476"/>
      <c r="F9" s="476"/>
      <c r="G9" s="476"/>
      <c r="H9" s="476"/>
      <c r="I9" s="476"/>
      <c r="J9" s="732"/>
    </row>
    <row r="10" spans="1:10" s="116" customFormat="1" ht="9.75" thickBot="1">
      <c r="A10" s="321" t="s">
        <v>277</v>
      </c>
      <c r="B10" s="477">
        <f>'А18'!B10</f>
        <v>339.222</v>
      </c>
      <c r="C10" s="477">
        <f>'А18'!C10</f>
        <v>363.70000000000005</v>
      </c>
      <c r="D10" s="477">
        <f>'А18'!D10</f>
        <v>410.502</v>
      </c>
      <c r="E10" s="477">
        <f>'А18'!E10</f>
        <v>484.385</v>
      </c>
      <c r="F10" s="477">
        <f>'А18'!F10</f>
        <v>537.118634</v>
      </c>
      <c r="G10" s="477">
        <f>'А18'!G10</f>
        <v>589.37</v>
      </c>
      <c r="H10" s="477">
        <f>'А18'!H10</f>
        <v>593.68595</v>
      </c>
      <c r="I10" s="477">
        <f>'А18'!I10</f>
        <v>611.329564</v>
      </c>
      <c r="J10" s="733">
        <f>'А18'!J10</f>
        <v>616.6795589999999</v>
      </c>
    </row>
    <row r="11" spans="1:10" s="116" customFormat="1" ht="9.75" thickBot="1">
      <c r="A11" s="323"/>
      <c r="B11" s="471"/>
      <c r="C11" s="471"/>
      <c r="D11" s="471"/>
      <c r="E11" s="471"/>
      <c r="F11" s="471"/>
      <c r="G11" s="471"/>
      <c r="H11" s="471"/>
      <c r="I11" s="471"/>
      <c r="J11" s="288"/>
    </row>
    <row r="12" spans="1:10" s="116" customFormat="1" ht="9.75" thickBot="1">
      <c r="A12" s="321" t="s">
        <v>278</v>
      </c>
      <c r="B12" s="477">
        <f>'А18'!B12</f>
        <v>203.98000000000002</v>
      </c>
      <c r="C12" s="477">
        <f>'А18'!C12</f>
        <v>208.89999999999998</v>
      </c>
      <c r="D12" s="477">
        <f>'А18'!D12</f>
        <v>225.654611</v>
      </c>
      <c r="E12" s="477">
        <f>'А18'!E12</f>
        <v>171.415</v>
      </c>
      <c r="F12" s="477">
        <f>'А18'!F12</f>
        <v>193.03802543999996</v>
      </c>
      <c r="G12" s="477">
        <f>'А18'!G12</f>
        <v>199.15151224</v>
      </c>
      <c r="H12" s="477">
        <f>'А18'!H12</f>
        <v>204.45495152</v>
      </c>
      <c r="I12" s="477">
        <f>'А18'!I12</f>
        <v>207.41848408</v>
      </c>
      <c r="J12" s="733">
        <f>'А18'!J12</f>
        <v>210.95409700000002</v>
      </c>
    </row>
    <row r="13" spans="1:10" s="116" customFormat="1" ht="18.75">
      <c r="A13" s="446" t="s">
        <v>215</v>
      </c>
      <c r="B13" s="475">
        <f>'А18'!B13</f>
        <v>176.162</v>
      </c>
      <c r="C13" s="475">
        <f>'А18'!C13</f>
        <v>180.1</v>
      </c>
      <c r="D13" s="475">
        <f>'А18'!D13</f>
        <v>197.733463</v>
      </c>
      <c r="E13" s="475">
        <f>'А18'!E13</f>
        <v>144.308</v>
      </c>
      <c r="F13" s="475">
        <f>'А18'!F13</f>
        <v>163.80029728</v>
      </c>
      <c r="G13" s="475">
        <f>'А18'!G13</f>
        <v>169.94901224</v>
      </c>
      <c r="H13" s="475">
        <f>'А18'!H13</f>
        <v>175.4266632</v>
      </c>
      <c r="I13" s="475">
        <f>'А18'!I13</f>
        <v>178.9989708</v>
      </c>
      <c r="J13" s="731">
        <f>'А18'!J13</f>
        <v>181.797815</v>
      </c>
    </row>
    <row r="14" spans="1:10" s="116" customFormat="1" ht="9">
      <c r="A14" s="231" t="s">
        <v>216</v>
      </c>
      <c r="B14" s="475">
        <f>'А18'!B14</f>
        <v>2.127</v>
      </c>
      <c r="C14" s="475">
        <f>'А18'!C14</f>
        <v>2.6</v>
      </c>
      <c r="D14" s="475">
        <f>'А18'!D14</f>
        <v>1.297256</v>
      </c>
      <c r="E14" s="475">
        <f>'А18'!E14</f>
        <v>1.182</v>
      </c>
      <c r="F14" s="475">
        <f>'А18'!F14</f>
        <v>1.8214544799999999</v>
      </c>
      <c r="G14" s="475">
        <f>'А18'!G14</f>
        <v>1.29931168</v>
      </c>
      <c r="H14" s="475">
        <f>'А18'!H14</f>
        <v>1.5260001600000002</v>
      </c>
      <c r="I14" s="475">
        <f>'А18'!I14</f>
        <v>0.8321373600000002</v>
      </c>
      <c r="J14" s="731">
        <f>'А18'!J14</f>
        <v>0.920161</v>
      </c>
    </row>
    <row r="15" spans="1:10" s="116" customFormat="1" ht="9">
      <c r="A15" s="231" t="s">
        <v>281</v>
      </c>
      <c r="B15" s="478">
        <f>'А18'!B15</f>
        <v>0.972</v>
      </c>
      <c r="C15" s="478">
        <f>'А18'!C15</f>
        <v>0.7</v>
      </c>
      <c r="D15" s="478">
        <f>'А18'!D15</f>
        <v>0.763385</v>
      </c>
      <c r="E15" s="478">
        <f>'А18'!E15</f>
        <v>0.485</v>
      </c>
      <c r="F15" s="478">
        <f>'А18'!F15</f>
        <v>0.55115808</v>
      </c>
      <c r="G15" s="478">
        <f>'А18'!G15</f>
        <v>0.69059056</v>
      </c>
      <c r="H15" s="478">
        <f>'А18'!H15</f>
        <v>0.589866</v>
      </c>
      <c r="I15" s="478">
        <f>'А18'!I15</f>
        <v>0.60709864</v>
      </c>
      <c r="J15" s="597">
        <f>'А18'!J15</f>
        <v>0.745374</v>
      </c>
    </row>
    <row r="16" spans="1:10" s="116" customFormat="1" ht="9">
      <c r="A16" s="231" t="s">
        <v>282</v>
      </c>
      <c r="B16" s="478">
        <f>'А18'!B16</f>
        <v>0.007</v>
      </c>
      <c r="C16" s="478">
        <f>'А18'!C16</f>
        <v>0</v>
      </c>
      <c r="D16" s="478">
        <f>'А18'!D16</f>
        <v>0.116776</v>
      </c>
      <c r="E16" s="478">
        <f>'А18'!E16</f>
        <v>0.134</v>
      </c>
      <c r="F16" s="478">
        <f>'А18'!F16</f>
        <v>0.88159376</v>
      </c>
      <c r="G16" s="478">
        <f>'А18'!G16</f>
        <v>0.910126</v>
      </c>
      <c r="H16" s="478">
        <f>'А18'!H16</f>
        <v>0.9058179199999999</v>
      </c>
      <c r="I16" s="478">
        <f>'А18'!I16</f>
        <v>0.8842112</v>
      </c>
      <c r="J16" s="597">
        <f>'А18'!J16</f>
        <v>0.837984</v>
      </c>
    </row>
    <row r="17" spans="1:10" s="116" customFormat="1" ht="9">
      <c r="A17" s="318" t="s">
        <v>217</v>
      </c>
      <c r="B17" s="479">
        <f>'А18'!B17</f>
        <v>24.712</v>
      </c>
      <c r="C17" s="479">
        <f>'А18'!C17</f>
        <v>25.5</v>
      </c>
      <c r="D17" s="479">
        <f>'А18'!D17</f>
        <v>25.743731</v>
      </c>
      <c r="E17" s="479">
        <f>'А18'!E17</f>
        <v>25.221</v>
      </c>
      <c r="F17" s="479">
        <f>'А18'!F17</f>
        <v>25.80734872</v>
      </c>
      <c r="G17" s="479">
        <f>'А18'!G17</f>
        <v>26.1268308</v>
      </c>
      <c r="H17" s="479">
        <f>'А18'!H17</f>
        <v>25.804326080000003</v>
      </c>
      <c r="I17" s="479">
        <f>'А18'!I17</f>
        <v>25.804354479999997</v>
      </c>
      <c r="J17" s="734">
        <f>'А18'!J17</f>
        <v>26.307997</v>
      </c>
    </row>
    <row r="18" spans="1:10" s="116" customFormat="1" ht="9.75" thickBot="1">
      <c r="A18" s="116" t="s">
        <v>410</v>
      </c>
      <c r="B18" s="476"/>
      <c r="C18" s="476"/>
      <c r="D18" s="476"/>
      <c r="E18" s="476"/>
      <c r="F18" s="476"/>
      <c r="G18" s="476"/>
      <c r="H18" s="476"/>
      <c r="I18" s="476"/>
      <c r="J18" s="732"/>
    </row>
    <row r="19" spans="1:10" s="116" customFormat="1" ht="9.75" thickBot="1">
      <c r="A19" s="321" t="s">
        <v>218</v>
      </c>
      <c r="B19" s="480">
        <f>'А18'!B19</f>
        <v>19.95619178350819</v>
      </c>
      <c r="C19" s="480">
        <f>'А18'!C19</f>
        <v>20.892292963140267</v>
      </c>
      <c r="D19" s="480">
        <f>'А18'!D19</f>
        <v>21.8299283944169</v>
      </c>
      <c r="E19" s="480">
        <f>'А18'!E19</f>
        <v>22.60642300848817</v>
      </c>
      <c r="F19" s="480">
        <f>'А18'!F19</f>
        <v>22.259599175891786</v>
      </c>
      <c r="G19" s="480">
        <f>'А18'!G19</f>
        <v>23.675240759999568</v>
      </c>
      <c r="H19" s="480">
        <f>'А18'!H19</f>
        <v>23.229995481598305</v>
      </c>
      <c r="I19" s="480">
        <f>'А18'!I19</f>
        <v>23.5785953874473</v>
      </c>
      <c r="J19" s="735">
        <f>'А18'!J19</f>
        <v>23.386303191826606</v>
      </c>
    </row>
    <row r="20" spans="1:6" s="116" customFormat="1" ht="9">
      <c r="A20" s="325"/>
      <c r="F20" s="336"/>
    </row>
    <row r="21" ht="9.75">
      <c r="A21" s="336"/>
    </row>
    <row r="22" ht="9.75">
      <c r="E22" s="29"/>
    </row>
    <row r="23" ht="9.75">
      <c r="E23" s="29"/>
    </row>
    <row r="24" ht="9.75">
      <c r="E24" s="29"/>
    </row>
    <row r="25" ht="9.75">
      <c r="E25" s="29"/>
    </row>
    <row r="26" spans="5:6" ht="9.75">
      <c r="E26" s="29"/>
      <c r="F26" s="467"/>
    </row>
    <row r="27" ht="9.75">
      <c r="E27" s="29"/>
    </row>
    <row r="28" ht="9.75">
      <c r="E28" s="29"/>
    </row>
    <row r="29" ht="9.75">
      <c r="E29" s="29"/>
    </row>
    <row r="30" ht="9.75">
      <c r="E30" s="29"/>
    </row>
    <row r="31" ht="9.75">
      <c r="E31" s="29"/>
    </row>
    <row r="32" ht="9.75">
      <c r="E32" s="29"/>
    </row>
    <row r="33" ht="9.75">
      <c r="E33" s="29"/>
    </row>
    <row r="34" ht="9.75">
      <c r="E34" s="29"/>
    </row>
  </sheetData>
  <sheetProtection/>
  <mergeCells count="10">
    <mergeCell ref="J3:J4"/>
    <mergeCell ref="I3:I4"/>
    <mergeCell ref="H3:H4"/>
    <mergeCell ref="G3:G4"/>
    <mergeCell ref="F3:F4"/>
    <mergeCell ref="A3:A4"/>
    <mergeCell ref="E3:E4"/>
    <mergeCell ref="D3:D4"/>
    <mergeCell ref="B3:B4"/>
    <mergeCell ref="C3:C4"/>
  </mergeCells>
  <printOptions/>
  <pageMargins left="0.7" right="0.7" top="0.75" bottom="0.75" header="0.3" footer="0.3"/>
  <pageSetup horizontalDpi="600" verticalDpi="600" orientation="portrait" scale="75" r:id="rId1"/>
</worksheet>
</file>

<file path=xl/worksheets/sheet41.xml><?xml version="1.0" encoding="utf-8"?>
<worksheet xmlns="http://schemas.openxmlformats.org/spreadsheetml/2006/main" xmlns:r="http://schemas.openxmlformats.org/officeDocument/2006/relationships">
  <dimension ref="A1:O17"/>
  <sheetViews>
    <sheetView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37.00390625" style="0" customWidth="1"/>
    <col min="2" max="3" width="11.140625" style="0" customWidth="1"/>
    <col min="4" max="4" width="11.140625" style="508" customWidth="1"/>
    <col min="5" max="12" width="11.140625" style="0" customWidth="1"/>
    <col min="13" max="13" width="11.140625" style="763" customWidth="1"/>
    <col min="14" max="14" width="1.8515625" style="763" customWidth="1"/>
  </cols>
  <sheetData>
    <row r="1" spans="1:6" ht="14.25">
      <c r="A1" s="247" t="s">
        <v>447</v>
      </c>
      <c r="B1" s="76"/>
      <c r="C1" s="76"/>
      <c r="D1" s="258"/>
      <c r="E1" s="77"/>
      <c r="F1" s="77"/>
    </row>
    <row r="2" spans="1:6" ht="15" thickBot="1">
      <c r="A2" s="208"/>
      <c r="B2" s="66"/>
      <c r="C2" s="66"/>
      <c r="D2" s="259"/>
      <c r="E2" s="334"/>
      <c r="F2" s="334"/>
    </row>
    <row r="3" spans="1:14" ht="47.25" customHeight="1" thickBot="1">
      <c r="A3" s="491" t="s">
        <v>426</v>
      </c>
      <c r="B3" s="536" t="s">
        <v>778</v>
      </c>
      <c r="C3" s="588" t="s">
        <v>781</v>
      </c>
      <c r="D3" s="532" t="s">
        <v>581</v>
      </c>
      <c r="E3" s="572" t="s">
        <v>615</v>
      </c>
      <c r="F3" s="572" t="s">
        <v>676</v>
      </c>
      <c r="G3" s="572" t="s">
        <v>669</v>
      </c>
      <c r="H3" s="572" t="s">
        <v>601</v>
      </c>
      <c r="I3" s="572" t="s">
        <v>605</v>
      </c>
      <c r="J3" s="572" t="s">
        <v>645</v>
      </c>
      <c r="K3" s="572" t="s">
        <v>663</v>
      </c>
      <c r="L3" s="710" t="s">
        <v>886</v>
      </c>
      <c r="M3" s="762"/>
      <c r="N3" s="762"/>
    </row>
    <row r="4" spans="1:14" ht="48">
      <c r="A4" s="487" t="s">
        <v>429</v>
      </c>
      <c r="B4" s="214">
        <f>36.698853+1.210765</f>
        <v>37.909618</v>
      </c>
      <c r="C4" s="214">
        <f>45.454032+0.026056</f>
        <v>45.480087999999995</v>
      </c>
      <c r="D4" s="214">
        <v>32.477672999999996</v>
      </c>
      <c r="E4" s="214">
        <v>41.049447</v>
      </c>
      <c r="F4" s="214">
        <v>51.527735</v>
      </c>
      <c r="G4" s="214">
        <v>38.867019</v>
      </c>
      <c r="H4" s="613">
        <v>10.162089</v>
      </c>
      <c r="I4" s="613">
        <v>16.376</v>
      </c>
      <c r="J4" s="613">
        <v>7.099404</v>
      </c>
      <c r="K4" s="613">
        <v>23.859410999999998</v>
      </c>
      <c r="L4" s="613">
        <v>46.026564</v>
      </c>
      <c r="M4" s="613"/>
      <c r="N4" s="613"/>
    </row>
    <row r="5" spans="1:14" ht="14.25">
      <c r="A5" s="487" t="s">
        <v>430</v>
      </c>
      <c r="B5" s="215">
        <f>3.154568+1.673387+0.102724</f>
        <v>4.930679</v>
      </c>
      <c r="C5" s="215">
        <f>2.655843+2.376539+0.03678</f>
        <v>5.069162</v>
      </c>
      <c r="D5" s="215">
        <v>5.255169</v>
      </c>
      <c r="E5" s="215">
        <v>4.883465</v>
      </c>
      <c r="F5" s="215">
        <v>4.060629</v>
      </c>
      <c r="G5" s="215">
        <v>4.652541</v>
      </c>
      <c r="H5" s="613">
        <v>4.801888</v>
      </c>
      <c r="I5" s="613">
        <f>1.149+4.058+0.098</f>
        <v>5.305</v>
      </c>
      <c r="J5" s="613">
        <v>8.043617</v>
      </c>
      <c r="K5" s="613">
        <v>6.699618999999999</v>
      </c>
      <c r="L5" s="613">
        <v>8.071013</v>
      </c>
      <c r="M5" s="764"/>
      <c r="N5" s="764"/>
    </row>
    <row r="6" spans="1:14" ht="14.25">
      <c r="A6" s="487" t="s">
        <v>431</v>
      </c>
      <c r="B6" s="189">
        <f>654.30652+26.42604+99.527738+119.452423</f>
        <v>899.7127209999999</v>
      </c>
      <c r="C6" s="189">
        <f>656.577467+26.30943+105.916393+114.872481</f>
        <v>903.6757709999999</v>
      </c>
      <c r="D6" s="189">
        <v>888.729888</v>
      </c>
      <c r="E6" s="189">
        <v>910.9985879999999</v>
      </c>
      <c r="F6" s="189">
        <v>583.973752</v>
      </c>
      <c r="G6" s="189">
        <v>593.189448</v>
      </c>
      <c r="H6" s="613">
        <v>341.95456700000005</v>
      </c>
      <c r="I6" s="613">
        <f>147.566+108.892+36.688+40.968</f>
        <v>334.114</v>
      </c>
      <c r="J6" s="613">
        <v>335.07783400000005</v>
      </c>
      <c r="K6" s="613">
        <v>323.715417</v>
      </c>
      <c r="L6" s="613">
        <v>321.62633500000004</v>
      </c>
      <c r="M6" s="613"/>
      <c r="N6" s="613"/>
    </row>
    <row r="7" spans="1:15" ht="14.25">
      <c r="A7" s="487" t="s">
        <v>432</v>
      </c>
      <c r="B7" s="189">
        <v>3099.029343</v>
      </c>
      <c r="C7" s="189">
        <v>3196.59992</v>
      </c>
      <c r="D7" s="189">
        <v>3342.585633</v>
      </c>
      <c r="E7" s="189">
        <v>3358.229384</v>
      </c>
      <c r="F7" s="189">
        <v>3425.738593</v>
      </c>
      <c r="G7" s="189">
        <v>3527.408719</v>
      </c>
      <c r="H7" s="613">
        <v>3756.228543</v>
      </c>
      <c r="I7" s="613">
        <v>3768.176</v>
      </c>
      <c r="J7" s="613">
        <v>3793.326199</v>
      </c>
      <c r="K7" s="613">
        <v>3948.950662</v>
      </c>
      <c r="L7" s="613">
        <v>4032.920715</v>
      </c>
      <c r="M7" s="613"/>
      <c r="N7" s="613"/>
      <c r="O7" s="736"/>
    </row>
    <row r="8" spans="1:14" ht="18.75">
      <c r="A8" s="487" t="s">
        <v>448</v>
      </c>
      <c r="B8" s="189">
        <v>0</v>
      </c>
      <c r="C8" s="189">
        <v>0</v>
      </c>
      <c r="D8" s="215">
        <v>0</v>
      </c>
      <c r="E8" s="215">
        <v>0.007113</v>
      </c>
      <c r="F8" s="215">
        <v>0</v>
      </c>
      <c r="G8" s="215">
        <v>0</v>
      </c>
      <c r="H8" s="613">
        <v>0</v>
      </c>
      <c r="I8" s="613">
        <v>0</v>
      </c>
      <c r="J8" s="613">
        <v>0</v>
      </c>
      <c r="K8" s="613">
        <v>0</v>
      </c>
      <c r="L8" s="613">
        <v>0</v>
      </c>
      <c r="M8" s="613"/>
      <c r="N8" s="613"/>
    </row>
    <row r="9" spans="1:14" ht="48">
      <c r="A9" s="487" t="s">
        <v>449</v>
      </c>
      <c r="B9" s="189">
        <v>52.439411</v>
      </c>
      <c r="C9" s="189">
        <v>62.569616</v>
      </c>
      <c r="D9" s="215">
        <v>85.886066</v>
      </c>
      <c r="E9" s="128">
        <v>86.195942</v>
      </c>
      <c r="F9" s="128">
        <v>82.791258</v>
      </c>
      <c r="G9" s="128">
        <v>77.47812400000001</v>
      </c>
      <c r="H9" s="613">
        <v>77.5</v>
      </c>
      <c r="I9" s="613">
        <f>49.298+2.942+2.151</f>
        <v>54.391000000000005</v>
      </c>
      <c r="J9" s="613">
        <v>43.028912</v>
      </c>
      <c r="K9" s="613">
        <v>45.059478999999996</v>
      </c>
      <c r="L9" s="613">
        <v>54.804721</v>
      </c>
      <c r="M9" s="613"/>
      <c r="N9" s="613"/>
    </row>
    <row r="10" spans="1:14" ht="14.25">
      <c r="A10" s="490" t="s">
        <v>428</v>
      </c>
      <c r="B10" s="215">
        <f aca="true" t="shared" si="0" ref="B10:H10">SUM(B4:B7)+B8-B9</f>
        <v>3989.14295</v>
      </c>
      <c r="C10" s="215">
        <f t="shared" si="0"/>
        <v>4088.2553249999996</v>
      </c>
      <c r="D10" s="215">
        <f t="shared" si="0"/>
        <v>4183.162297</v>
      </c>
      <c r="E10" s="215">
        <f t="shared" si="0"/>
        <v>4228.972054999999</v>
      </c>
      <c r="F10" s="215">
        <f t="shared" si="0"/>
        <v>3982.509451</v>
      </c>
      <c r="G10" s="215">
        <f t="shared" si="0"/>
        <v>4086.6396029999996</v>
      </c>
      <c r="H10" s="215">
        <f t="shared" si="0"/>
        <v>4035.6470870000003</v>
      </c>
      <c r="I10" s="215">
        <f>SUM(I4:I7)+I8-I9</f>
        <v>4069.5799999999995</v>
      </c>
      <c r="J10" s="215">
        <f>SUM(J4:J7)+J8-J9</f>
        <v>4100.518142000001</v>
      </c>
      <c r="K10" s="215">
        <f>SUM(K4:K7)+K8-K9</f>
        <v>4258.16563</v>
      </c>
      <c r="L10" s="706">
        <v>4353.839906</v>
      </c>
      <c r="M10" s="765"/>
      <c r="N10" s="765"/>
    </row>
    <row r="11" spans="1:14" ht="14.25">
      <c r="A11" s="490" t="s">
        <v>101</v>
      </c>
      <c r="B11" s="489">
        <v>413.65</v>
      </c>
      <c r="C11" s="489">
        <v>446.851</v>
      </c>
      <c r="D11" s="507">
        <v>463.2</v>
      </c>
      <c r="E11" s="507">
        <v>470.51747</v>
      </c>
      <c r="F11" s="507">
        <v>495.787534</v>
      </c>
      <c r="G11" s="507">
        <v>507.597766</v>
      </c>
      <c r="H11" s="613">
        <v>509.929627</v>
      </c>
      <c r="I11" s="613">
        <v>562.954</v>
      </c>
      <c r="J11" s="613">
        <v>565.534931</v>
      </c>
      <c r="K11" s="613">
        <v>583.738635</v>
      </c>
      <c r="L11" s="613">
        <v>589.960479</v>
      </c>
      <c r="M11" s="613"/>
      <c r="N11" s="613"/>
    </row>
    <row r="12" spans="1:14" ht="14.25">
      <c r="A12" s="490" t="s">
        <v>427</v>
      </c>
      <c r="B12" s="573">
        <f aca="true" t="shared" si="1" ref="B12:L12">+B11*100/B10</f>
        <v>10.369395260703806</v>
      </c>
      <c r="C12" s="573">
        <f t="shared" si="1"/>
        <v>10.930114791692958</v>
      </c>
      <c r="D12" s="574">
        <f t="shared" si="1"/>
        <v>11.072962680223736</v>
      </c>
      <c r="E12" s="573">
        <f t="shared" si="1"/>
        <v>11.126048218826552</v>
      </c>
      <c r="F12" s="573">
        <f t="shared" si="1"/>
        <v>12.449123852688128</v>
      </c>
      <c r="G12" s="573">
        <f t="shared" si="1"/>
        <v>12.420908504566265</v>
      </c>
      <c r="H12" s="573">
        <f t="shared" si="1"/>
        <v>12.63563478190728</v>
      </c>
      <c r="I12" s="573">
        <f t="shared" si="1"/>
        <v>13.833221118641235</v>
      </c>
      <c r="J12" s="573">
        <f t="shared" si="1"/>
        <v>13.791791949594058</v>
      </c>
      <c r="K12" s="573">
        <f t="shared" si="1"/>
        <v>13.708687865201712</v>
      </c>
      <c r="L12" s="573">
        <f t="shared" si="1"/>
        <v>13.550348467957654</v>
      </c>
      <c r="M12" s="766"/>
      <c r="N12" s="766"/>
    </row>
    <row r="15" spans="8:9" ht="14.25">
      <c r="H15" s="625"/>
      <c r="I15" s="625"/>
    </row>
    <row r="17" ht="14.25">
      <c r="C17" s="492"/>
    </row>
  </sheetData>
  <sheetProtection/>
  <printOptions/>
  <pageMargins left="0.7" right="0.7" top="0.75" bottom="0.75" header="0.3" footer="0.3"/>
  <pageSetup horizontalDpi="600" verticalDpi="600" orientation="landscape" r:id="rId1"/>
</worksheet>
</file>

<file path=xl/worksheets/sheet42.xml><?xml version="1.0" encoding="utf-8"?>
<worksheet xmlns="http://schemas.openxmlformats.org/spreadsheetml/2006/main" xmlns:r="http://schemas.openxmlformats.org/officeDocument/2006/relationships">
  <sheetPr>
    <tabColor rgb="FF92D050"/>
  </sheetPr>
  <dimension ref="A1:L18"/>
  <sheetViews>
    <sheetView zoomScalePageLayoutView="0" workbookViewId="0" topLeftCell="A1">
      <selection activeCell="A1" sqref="A1"/>
    </sheetView>
  </sheetViews>
  <sheetFormatPr defaultColWidth="9.140625" defaultRowHeight="15"/>
  <cols>
    <col min="1" max="1" width="37.00390625" style="0" customWidth="1"/>
    <col min="2" max="2" width="10.421875" style="0" customWidth="1"/>
    <col min="3" max="3" width="10.8515625" style="0" customWidth="1"/>
    <col min="4" max="4" width="10.7109375" style="508" customWidth="1"/>
    <col min="5" max="6" width="10.7109375" style="0" customWidth="1"/>
    <col min="7" max="7" width="11.00390625" style="0" customWidth="1"/>
    <col min="8" max="8" width="9.8515625" style="0" customWidth="1"/>
  </cols>
  <sheetData>
    <row r="1" spans="1:6" ht="14.25">
      <c r="A1" s="247" t="s">
        <v>437</v>
      </c>
      <c r="B1" s="76"/>
      <c r="C1" s="76"/>
      <c r="D1" s="258"/>
      <c r="E1" s="77"/>
      <c r="F1" s="77"/>
    </row>
    <row r="2" spans="1:6" ht="15" thickBot="1">
      <c r="A2" s="208"/>
      <c r="B2" s="66"/>
      <c r="C2" s="66"/>
      <c r="D2" s="259"/>
      <c r="E2" s="334"/>
      <c r="F2" s="334"/>
    </row>
    <row r="3" spans="1:12" ht="15" thickBot="1">
      <c r="A3" s="32"/>
      <c r="B3" s="363" t="s">
        <v>863</v>
      </c>
      <c r="C3" s="693" t="s">
        <v>866</v>
      </c>
      <c r="D3" s="693" t="s">
        <v>682</v>
      </c>
      <c r="E3" s="363" t="s">
        <v>674</v>
      </c>
      <c r="F3" s="363" t="s">
        <v>675</v>
      </c>
      <c r="G3" s="363" t="s">
        <v>677</v>
      </c>
      <c r="H3" s="363" t="s">
        <v>671</v>
      </c>
      <c r="I3" s="363" t="s">
        <v>678</v>
      </c>
      <c r="J3" s="363" t="s">
        <v>672</v>
      </c>
      <c r="K3" s="363" t="s">
        <v>673</v>
      </c>
      <c r="L3" s="709" t="s">
        <v>887</v>
      </c>
    </row>
    <row r="4" spans="1:12" ht="15" thickBot="1">
      <c r="A4" s="32"/>
      <c r="B4" s="491" t="s">
        <v>882</v>
      </c>
      <c r="C4" s="491" t="s">
        <v>882</v>
      </c>
      <c r="D4" s="491" t="s">
        <v>882</v>
      </c>
      <c r="E4" s="491" t="s">
        <v>882</v>
      </c>
      <c r="F4" s="491" t="s">
        <v>882</v>
      </c>
      <c r="G4" s="491" t="s">
        <v>882</v>
      </c>
      <c r="H4" s="491" t="s">
        <v>882</v>
      </c>
      <c r="I4" s="491" t="s">
        <v>882</v>
      </c>
      <c r="J4" s="491" t="s">
        <v>882</v>
      </c>
      <c r="K4" s="491" t="s">
        <v>882</v>
      </c>
      <c r="L4" s="466" t="s">
        <v>882</v>
      </c>
    </row>
    <row r="5" spans="1:12" ht="38.25">
      <c r="A5" s="487" t="s">
        <v>438</v>
      </c>
      <c r="B5" s="214">
        <f>+'A19'!B4</f>
        <v>37.909618</v>
      </c>
      <c r="C5" s="214">
        <f>+'A19'!C4</f>
        <v>45.480087999999995</v>
      </c>
      <c r="D5" s="214">
        <f>+'A19'!D4</f>
        <v>32.477672999999996</v>
      </c>
      <c r="E5" s="214">
        <f>+'A19'!E4</f>
        <v>41.049447</v>
      </c>
      <c r="F5" s="214">
        <f>+'A19'!F4</f>
        <v>51.527735</v>
      </c>
      <c r="G5" s="214">
        <f>+'A19'!G4</f>
        <v>38.867019</v>
      </c>
      <c r="H5" s="214">
        <f>+'A19'!H4</f>
        <v>10.162089</v>
      </c>
      <c r="I5" s="214">
        <f>+'A19'!I4</f>
        <v>16.376</v>
      </c>
      <c r="J5" s="214">
        <f>+'A19'!J4</f>
        <v>7.099404</v>
      </c>
      <c r="K5" s="214">
        <f>+'A19'!K4</f>
        <v>23.859410999999998</v>
      </c>
      <c r="L5" s="214">
        <f>+'A19'!L4</f>
        <v>46.026564</v>
      </c>
    </row>
    <row r="6" spans="1:12" ht="14.25">
      <c r="A6" s="487" t="s">
        <v>439</v>
      </c>
      <c r="B6" s="215">
        <f>+'A19'!B5</f>
        <v>4.930679</v>
      </c>
      <c r="C6" s="215">
        <f>+'A19'!C5</f>
        <v>5.069162</v>
      </c>
      <c r="D6" s="215">
        <f>+'A19'!D5</f>
        <v>5.255169</v>
      </c>
      <c r="E6" s="215">
        <f>+'A19'!E5</f>
        <v>4.883465</v>
      </c>
      <c r="F6" s="215">
        <f>+'A19'!F5</f>
        <v>4.060629</v>
      </c>
      <c r="G6" s="215">
        <f>+'A19'!G5</f>
        <v>4.652541</v>
      </c>
      <c r="H6" s="215">
        <f>+'A19'!H5</f>
        <v>4.801888</v>
      </c>
      <c r="I6" s="215">
        <f>+'A19'!I5</f>
        <v>5.305</v>
      </c>
      <c r="J6" s="215">
        <f>+'A19'!J5</f>
        <v>8.043617</v>
      </c>
      <c r="K6" s="215">
        <f>+'A19'!K5</f>
        <v>6.699618999999999</v>
      </c>
      <c r="L6" s="215">
        <f>+'A19'!L5</f>
        <v>8.071013</v>
      </c>
    </row>
    <row r="7" spans="1:12" ht="14.25">
      <c r="A7" s="487" t="s">
        <v>440</v>
      </c>
      <c r="B7" s="189">
        <f>+'A19'!B6</f>
        <v>899.7127209999999</v>
      </c>
      <c r="C7" s="189">
        <f>+'A19'!C6</f>
        <v>903.6757709999999</v>
      </c>
      <c r="D7" s="189">
        <f>+'A19'!D6</f>
        <v>888.729888</v>
      </c>
      <c r="E7" s="189">
        <f>+'A19'!E6</f>
        <v>910.9985879999999</v>
      </c>
      <c r="F7" s="189">
        <f>+'A19'!F6</f>
        <v>583.973752</v>
      </c>
      <c r="G7" s="189">
        <f>+'A19'!G6</f>
        <v>593.189448</v>
      </c>
      <c r="H7" s="189">
        <f>+'A19'!H6</f>
        <v>341.95456700000005</v>
      </c>
      <c r="I7" s="189">
        <f>+'A19'!I6</f>
        <v>334.114</v>
      </c>
      <c r="J7" s="189">
        <f>+'A19'!J6</f>
        <v>335.07783400000005</v>
      </c>
      <c r="K7" s="189">
        <f>+'A19'!K6</f>
        <v>323.715417</v>
      </c>
      <c r="L7" s="189">
        <f>+'A19'!L6</f>
        <v>321.62633500000004</v>
      </c>
    </row>
    <row r="8" spans="1:12" ht="14.25">
      <c r="A8" s="487" t="s">
        <v>441</v>
      </c>
      <c r="B8" s="189">
        <f>+'A19'!B7</f>
        <v>3099.029343</v>
      </c>
      <c r="C8" s="189">
        <f>+'A19'!C7</f>
        <v>3196.59992</v>
      </c>
      <c r="D8" s="189">
        <f>+'A19'!D7</f>
        <v>3342.585633</v>
      </c>
      <c r="E8" s="189">
        <f>+'A19'!E7</f>
        <v>3358.229384</v>
      </c>
      <c r="F8" s="189">
        <f>+'A19'!F7</f>
        <v>3425.738593</v>
      </c>
      <c r="G8" s="189">
        <f>+'A19'!G7</f>
        <v>3527.408719</v>
      </c>
      <c r="H8" s="189">
        <f>+'A19'!H7</f>
        <v>3756.228543</v>
      </c>
      <c r="I8" s="189">
        <f>+'A19'!I7</f>
        <v>3768.176</v>
      </c>
      <c r="J8" s="189">
        <f>+'A19'!J7</f>
        <v>3793.326199</v>
      </c>
      <c r="K8" s="189">
        <f>+'A19'!K7</f>
        <v>3948.950662</v>
      </c>
      <c r="L8" s="189">
        <f>+'A19'!L7</f>
        <v>4032.920715</v>
      </c>
    </row>
    <row r="9" spans="1:12" ht="14.25">
      <c r="A9" s="487" t="s">
        <v>442</v>
      </c>
      <c r="B9" s="189">
        <f>+'A19'!B8</f>
        <v>0</v>
      </c>
      <c r="C9" s="189">
        <f>+'A19'!C8</f>
        <v>0</v>
      </c>
      <c r="D9" s="189">
        <f>+'A19'!D8</f>
        <v>0</v>
      </c>
      <c r="E9" s="189">
        <f>+'A19'!E8</f>
        <v>0.007113</v>
      </c>
      <c r="F9" s="189">
        <f>+'A19'!F8</f>
        <v>0</v>
      </c>
      <c r="G9" s="189">
        <f>+'A19'!G8</f>
        <v>0</v>
      </c>
      <c r="H9" s="189">
        <f>+'A19'!H8</f>
        <v>0</v>
      </c>
      <c r="I9" s="189">
        <f>+'A19'!I8</f>
        <v>0</v>
      </c>
      <c r="J9" s="189">
        <f>+'A19'!J8</f>
        <v>0</v>
      </c>
      <c r="K9" s="189">
        <f>+'A19'!K8</f>
        <v>0</v>
      </c>
      <c r="L9" s="189">
        <f>+'A19'!L8</f>
        <v>0</v>
      </c>
    </row>
    <row r="10" spans="1:12" ht="28.5">
      <c r="A10" s="487" t="s">
        <v>443</v>
      </c>
      <c r="B10" s="189">
        <f>+'A19'!B9</f>
        <v>52.439411</v>
      </c>
      <c r="C10" s="189">
        <f>+'A19'!C9</f>
        <v>62.569616</v>
      </c>
      <c r="D10" s="189">
        <f>+'A19'!D9</f>
        <v>85.886066</v>
      </c>
      <c r="E10" s="189">
        <f>+'A19'!E9</f>
        <v>86.195942</v>
      </c>
      <c r="F10" s="189">
        <f>+'A19'!F9</f>
        <v>82.791258</v>
      </c>
      <c r="G10" s="189">
        <f>+'A19'!G9</f>
        <v>77.47812400000001</v>
      </c>
      <c r="H10" s="189">
        <f>+'A19'!H9</f>
        <v>77.5</v>
      </c>
      <c r="I10" s="189">
        <f>+'A19'!I9</f>
        <v>54.391000000000005</v>
      </c>
      <c r="J10" s="189">
        <f>+'A19'!J9</f>
        <v>43.028912</v>
      </c>
      <c r="K10" s="189">
        <f>+'A19'!K9</f>
        <v>45.059478999999996</v>
      </c>
      <c r="L10" s="189">
        <f>+'A19'!L9</f>
        <v>54.804721</v>
      </c>
    </row>
    <row r="11" spans="1:12" ht="14.25">
      <c r="A11" s="490" t="s">
        <v>444</v>
      </c>
      <c r="B11" s="215">
        <f>+'A19'!B10</f>
        <v>3989.14295</v>
      </c>
      <c r="C11" s="215">
        <f>+'A19'!C10</f>
        <v>4088.2553249999996</v>
      </c>
      <c r="D11" s="215">
        <f>+'A19'!D10</f>
        <v>4183.162297</v>
      </c>
      <c r="E11" s="215">
        <f>+'A19'!E10</f>
        <v>4228.972054999999</v>
      </c>
      <c r="F11" s="215">
        <f>+'A19'!F10</f>
        <v>3982.509451</v>
      </c>
      <c r="G11" s="215">
        <f>+'A19'!G10</f>
        <v>4086.6396029999996</v>
      </c>
      <c r="H11" s="215">
        <f>+'A19'!H10</f>
        <v>4035.6470870000003</v>
      </c>
      <c r="I11" s="215">
        <f>+'A19'!I10</f>
        <v>4069.5799999999995</v>
      </c>
      <c r="J11" s="215">
        <f>+'A19'!J10</f>
        <v>4100.518142000001</v>
      </c>
      <c r="K11" s="215">
        <f>+'A19'!K10</f>
        <v>4258.16563</v>
      </c>
      <c r="L11" s="215">
        <f>+'A19'!L10</f>
        <v>4353.839906</v>
      </c>
    </row>
    <row r="12" spans="1:12" ht="14.25">
      <c r="A12" s="490" t="s">
        <v>445</v>
      </c>
      <c r="B12" s="489">
        <f>+'A19'!B11</f>
        <v>413.65</v>
      </c>
      <c r="C12" s="489">
        <f>+'A19'!C11</f>
        <v>446.851</v>
      </c>
      <c r="D12" s="489">
        <f>+'A19'!D11</f>
        <v>463.2</v>
      </c>
      <c r="E12" s="489">
        <f>+'A19'!E11</f>
        <v>470.51747</v>
      </c>
      <c r="F12" s="489">
        <f>+'A19'!F11</f>
        <v>495.787534</v>
      </c>
      <c r="G12" s="489">
        <f>+'A19'!G11</f>
        <v>507.597766</v>
      </c>
      <c r="H12" s="489">
        <f>+'A19'!H11</f>
        <v>509.929627</v>
      </c>
      <c r="I12" s="489">
        <f>+'A19'!I11</f>
        <v>562.954</v>
      </c>
      <c r="J12" s="489">
        <f>+'A19'!J11</f>
        <v>565.534931</v>
      </c>
      <c r="K12" s="489">
        <f>+'A19'!K11</f>
        <v>583.738635</v>
      </c>
      <c r="L12" s="507">
        <f>+'A19'!L11</f>
        <v>589.960479</v>
      </c>
    </row>
    <row r="13" spans="1:12" ht="14.25">
      <c r="A13" s="490" t="s">
        <v>446</v>
      </c>
      <c r="B13" s="573">
        <f>+'A19'!B12</f>
        <v>10.369395260703806</v>
      </c>
      <c r="C13" s="573">
        <f>+'A19'!C12</f>
        <v>10.930114791692958</v>
      </c>
      <c r="D13" s="573">
        <f>+'A19'!D12</f>
        <v>11.072962680223736</v>
      </c>
      <c r="E13" s="573">
        <f>+'A19'!E12</f>
        <v>11.126048218826552</v>
      </c>
      <c r="F13" s="573">
        <f>+'A19'!F12</f>
        <v>12.449123852688128</v>
      </c>
      <c r="G13" s="573">
        <f>+'A19'!G12</f>
        <v>12.420908504566265</v>
      </c>
      <c r="H13" s="573">
        <f>+'A19'!H12</f>
        <v>12.63563478190728</v>
      </c>
      <c r="I13" s="573">
        <f>+'A19'!I12</f>
        <v>13.833221118641235</v>
      </c>
      <c r="J13" s="573">
        <f>+'A19'!J12</f>
        <v>13.791791949594058</v>
      </c>
      <c r="K13" s="573">
        <f>+'A19'!K12</f>
        <v>13.708687865201712</v>
      </c>
      <c r="L13" s="574">
        <f>+'A19'!L12</f>
        <v>13.550348467957654</v>
      </c>
    </row>
    <row r="14" ht="14.25">
      <c r="L14" s="763"/>
    </row>
    <row r="18" ht="14.25">
      <c r="C18" s="492"/>
    </row>
  </sheetData>
  <sheetProtection/>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theme="0" tint="-0.1499900072813034"/>
  </sheetPr>
  <dimension ref="A1:E41"/>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D1" sqref="D1:F1"/>
    </sheetView>
  </sheetViews>
  <sheetFormatPr defaultColWidth="9.140625" defaultRowHeight="15"/>
  <cols>
    <col min="1" max="1" width="66.140625" style="346" customWidth="1"/>
    <col min="2" max="2" width="10.8515625" style="703" customWidth="1"/>
    <col min="3" max="3" width="11.421875" style="703" customWidth="1"/>
    <col min="4" max="16384" width="9.140625" style="346" customWidth="1"/>
  </cols>
  <sheetData>
    <row r="1" spans="1:4" s="344" customFormat="1" ht="12">
      <c r="A1" s="289" t="s">
        <v>436</v>
      </c>
      <c r="B1" s="702"/>
      <c r="C1" s="702"/>
      <c r="D1" s="746"/>
    </row>
    <row r="2" ht="10.5" thickBot="1">
      <c r="A2" s="345"/>
    </row>
    <row r="3" spans="1:3" s="347" customFormat="1" ht="10.5" thickBot="1">
      <c r="A3" s="576" t="s">
        <v>365</v>
      </c>
      <c r="B3" s="711" t="s">
        <v>601</v>
      </c>
      <c r="C3" s="711" t="s">
        <v>886</v>
      </c>
    </row>
    <row r="4" spans="1:3" s="308" customFormat="1" ht="11.25" customHeight="1">
      <c r="A4" s="348" t="s">
        <v>330</v>
      </c>
      <c r="B4" s="349">
        <f>B5+B6</f>
        <v>126.960211</v>
      </c>
      <c r="C4" s="349">
        <f>C5+C6</f>
        <v>128.785413</v>
      </c>
    </row>
    <row r="5" spans="1:3" s="309" customFormat="1" ht="9">
      <c r="A5" s="350" t="s">
        <v>107</v>
      </c>
      <c r="B5" s="351">
        <v>148.307357</v>
      </c>
      <c r="C5" s="351">
        <v>152.051735</v>
      </c>
    </row>
    <row r="6" spans="1:3" s="309" customFormat="1" ht="9">
      <c r="A6" s="350" t="s">
        <v>564</v>
      </c>
      <c r="B6" s="351">
        <v>-21.347146</v>
      </c>
      <c r="C6" s="351">
        <v>-23.266322</v>
      </c>
    </row>
    <row r="7" spans="1:3" s="308" customFormat="1" ht="9">
      <c r="A7" s="348" t="s">
        <v>331</v>
      </c>
      <c r="B7" s="349">
        <f>B8+B9</f>
        <v>40.374608</v>
      </c>
      <c r="C7" s="349">
        <f>C8+C9</f>
        <v>42.083837</v>
      </c>
    </row>
    <row r="8" spans="1:3" s="309" customFormat="1" ht="9">
      <c r="A8" s="350" t="s">
        <v>108</v>
      </c>
      <c r="B8" s="351">
        <v>59.776645</v>
      </c>
      <c r="C8" s="351">
        <v>61.840244</v>
      </c>
    </row>
    <row r="9" spans="1:3" s="309" customFormat="1" ht="9">
      <c r="A9" s="350" t="s">
        <v>565</v>
      </c>
      <c r="B9" s="351">
        <v>-19.402037</v>
      </c>
      <c r="C9" s="351">
        <v>-19.756407</v>
      </c>
    </row>
    <row r="10" spans="1:3" s="308" customFormat="1" ht="9">
      <c r="A10" s="352" t="s">
        <v>493</v>
      </c>
      <c r="B10" s="349">
        <v>2.0710319999999998</v>
      </c>
      <c r="C10" s="349">
        <v>2.092585</v>
      </c>
    </row>
    <row r="11" spans="1:3" s="309" customFormat="1" ht="9">
      <c r="A11" s="352" t="s">
        <v>486</v>
      </c>
      <c r="B11" s="349">
        <v>0.00169</v>
      </c>
      <c r="C11" s="349">
        <v>0.032598</v>
      </c>
    </row>
    <row r="12" spans="1:3" s="309" customFormat="1" ht="18.75">
      <c r="A12" s="352" t="s">
        <v>494</v>
      </c>
      <c r="B12" s="349">
        <v>0.37342</v>
      </c>
      <c r="C12" s="349">
        <v>1.663719</v>
      </c>
    </row>
    <row r="13" spans="1:3" s="309" customFormat="1" ht="9">
      <c r="A13" s="352" t="s">
        <v>332</v>
      </c>
      <c r="B13" s="349">
        <v>0.0785</v>
      </c>
      <c r="C13" s="349">
        <v>-0.26328700000000005</v>
      </c>
    </row>
    <row r="14" spans="1:3" s="309" customFormat="1" ht="9">
      <c r="A14" s="352" t="s">
        <v>333</v>
      </c>
      <c r="B14" s="349">
        <f>+B15+B16</f>
        <v>7.988349</v>
      </c>
      <c r="C14" s="349">
        <f>+C15+C16</f>
        <v>8.830086</v>
      </c>
    </row>
    <row r="15" spans="1:3" s="309" customFormat="1" ht="9">
      <c r="A15" s="643" t="s">
        <v>577</v>
      </c>
      <c r="B15" s="351">
        <v>8.313406</v>
      </c>
      <c r="C15" s="351">
        <v>9.160342</v>
      </c>
    </row>
    <row r="16" spans="1:3" s="309" customFormat="1" ht="18" customHeight="1">
      <c r="A16" s="643" t="s">
        <v>578</v>
      </c>
      <c r="B16" s="351">
        <v>-0.325057</v>
      </c>
      <c r="C16" s="351">
        <v>-0.330256</v>
      </c>
    </row>
    <row r="17" spans="1:5" s="308" customFormat="1" ht="18.75">
      <c r="A17" s="348" t="s">
        <v>495</v>
      </c>
      <c r="B17" s="354">
        <f>+B18+B19</f>
        <v>-9.081668</v>
      </c>
      <c r="C17" s="354">
        <f>+C18+C19</f>
        <v>-7.056829</v>
      </c>
      <c r="D17" s="741"/>
      <c r="E17" s="741"/>
    </row>
    <row r="18" spans="1:3" s="309" customFormat="1" ht="18.75">
      <c r="A18" s="350" t="s">
        <v>579</v>
      </c>
      <c r="B18" s="351">
        <v>2.12637</v>
      </c>
      <c r="C18" s="351">
        <v>4.589412</v>
      </c>
    </row>
    <row r="19" spans="1:3" s="309" customFormat="1" ht="18.75">
      <c r="A19" s="350" t="s">
        <v>580</v>
      </c>
      <c r="B19" s="351">
        <v>-11.208038</v>
      </c>
      <c r="C19" s="351">
        <v>-11.646241</v>
      </c>
    </row>
    <row r="20" spans="1:3" s="309" customFormat="1" ht="18.75">
      <c r="A20" s="352" t="s">
        <v>487</v>
      </c>
      <c r="B20" s="349">
        <v>4.685137</v>
      </c>
      <c r="C20" s="349">
        <v>-5.512868999999999</v>
      </c>
    </row>
    <row r="21" spans="1:3" s="309" customFormat="1" ht="18.75">
      <c r="A21" s="352" t="s">
        <v>489</v>
      </c>
      <c r="B21" s="349">
        <v>0.009944</v>
      </c>
      <c r="C21" s="349">
        <v>0</v>
      </c>
    </row>
    <row r="22" spans="1:3" s="309" customFormat="1" ht="9">
      <c r="A22" s="290" t="s">
        <v>401</v>
      </c>
      <c r="B22" s="349">
        <v>2.409833</v>
      </c>
      <c r="C22" s="349">
        <v>4.434882</v>
      </c>
    </row>
    <row r="23" spans="1:3" s="309" customFormat="1" ht="9">
      <c r="A23" s="355" t="s">
        <v>334</v>
      </c>
      <c r="B23" s="354">
        <f>+B4+B7+B10+B11+B12+B13+B14+B17+B20+B21+B22</f>
        <v>175.87105599999998</v>
      </c>
      <c r="C23" s="354">
        <f>+C4+C7+C10+C11+C12+C13+C14+C17+C20+C21+C22</f>
        <v>175.09013500000003</v>
      </c>
    </row>
    <row r="24" spans="1:3" s="309" customFormat="1" ht="9">
      <c r="A24" s="350" t="s">
        <v>109</v>
      </c>
      <c r="B24" s="351">
        <v>-44.141336</v>
      </c>
      <c r="C24" s="351">
        <v>-44.792892</v>
      </c>
    </row>
    <row r="25" spans="1:3" s="309" customFormat="1" ht="9">
      <c r="A25" s="356" t="s">
        <v>286</v>
      </c>
      <c r="B25" s="351">
        <v>-7.08727</v>
      </c>
      <c r="C25" s="351">
        <v>-12.282319</v>
      </c>
    </row>
    <row r="26" spans="1:3" s="309" customFormat="1" ht="9">
      <c r="A26" s="356" t="s">
        <v>488</v>
      </c>
      <c r="B26" s="351">
        <v>11.872775</v>
      </c>
      <c r="C26" s="351">
        <v>11.770697</v>
      </c>
    </row>
    <row r="27" spans="1:3" s="309" customFormat="1" ht="9">
      <c r="A27" s="356" t="s">
        <v>287</v>
      </c>
      <c r="B27" s="351">
        <v>-60.798795</v>
      </c>
      <c r="C27" s="351">
        <v>-62.102</v>
      </c>
    </row>
    <row r="28" spans="1:5" s="309" customFormat="1" ht="9">
      <c r="A28" s="357" t="s">
        <v>335</v>
      </c>
      <c r="B28" s="681">
        <f>B23+SUM(B24:B27)</f>
        <v>75.71642999999999</v>
      </c>
      <c r="C28" s="681">
        <f>C23+SUM(C24:C27)</f>
        <v>67.68362100000003</v>
      </c>
      <c r="D28" s="742"/>
      <c r="E28" s="742"/>
    </row>
    <row r="29" spans="1:3" s="309" customFormat="1" ht="9">
      <c r="A29" s="358" t="s">
        <v>339</v>
      </c>
      <c r="B29" s="351">
        <v>5.643674</v>
      </c>
      <c r="C29" s="351">
        <v>5.295519</v>
      </c>
    </row>
    <row r="30" spans="1:3" s="309" customFormat="1" ht="9">
      <c r="A30" s="358" t="s">
        <v>340</v>
      </c>
      <c r="B30" s="351">
        <v>0.35214100000000004</v>
      </c>
      <c r="C30" s="351">
        <v>1.5289099999999998</v>
      </c>
    </row>
    <row r="31" spans="1:3" s="309" customFormat="1" ht="9">
      <c r="A31" s="359" t="s">
        <v>341</v>
      </c>
      <c r="B31" s="360">
        <f>B28-B29+B30</f>
        <v>70.42489699999999</v>
      </c>
      <c r="C31" s="360">
        <f>C28-C29+C30</f>
        <v>63.91701200000003</v>
      </c>
    </row>
    <row r="32" spans="1:3" s="309" customFormat="1" ht="9">
      <c r="A32" s="358" t="s">
        <v>342</v>
      </c>
      <c r="B32" s="351">
        <v>0</v>
      </c>
      <c r="C32" s="351">
        <v>0</v>
      </c>
    </row>
    <row r="33" spans="1:3" s="309" customFormat="1" ht="9.75" thickBot="1">
      <c r="A33" s="361" t="s">
        <v>343</v>
      </c>
      <c r="B33" s="558">
        <f>B31+B32</f>
        <v>70.42489699999999</v>
      </c>
      <c r="C33" s="558">
        <f>C31+C32</f>
        <v>63.91701200000003</v>
      </c>
    </row>
    <row r="34" spans="1:3" s="309" customFormat="1" ht="9">
      <c r="A34" s="575"/>
      <c r="B34" s="704"/>
      <c r="C34" s="704"/>
    </row>
    <row r="35" spans="1:3" s="362" customFormat="1" ht="9.75">
      <c r="A35" s="782"/>
      <c r="B35" s="705"/>
      <c r="C35" s="705"/>
    </row>
    <row r="36" spans="1:3" s="362" customFormat="1" ht="9.75">
      <c r="A36" s="782"/>
      <c r="B36" s="705"/>
      <c r="C36" s="705"/>
    </row>
    <row r="37" spans="2:3" s="362" customFormat="1" ht="9.75">
      <c r="B37" s="705"/>
      <c r="C37" s="705"/>
    </row>
    <row r="38" spans="1:3" s="362" customFormat="1" ht="9.75">
      <c r="A38" s="657"/>
      <c r="B38" s="705"/>
      <c r="C38" s="705"/>
    </row>
    <row r="39" spans="2:3" s="362" customFormat="1" ht="9.75">
      <c r="B39" s="705"/>
      <c r="C39" s="705"/>
    </row>
    <row r="40" spans="2:3" s="362" customFormat="1" ht="9.75">
      <c r="B40" s="705"/>
      <c r="C40" s="705"/>
    </row>
    <row r="41" spans="2:3" s="362" customFormat="1" ht="9.75">
      <c r="B41" s="705"/>
      <c r="C41" s="705"/>
    </row>
  </sheetData>
  <sheetProtection/>
  <mergeCells count="1">
    <mergeCell ref="A35:A36"/>
  </mergeCells>
  <printOptions/>
  <pageMargins left="0" right="0" top="0.7480314960629921" bottom="0.7480314960629921" header="0.31496062992125984" footer="0.31496062992125984"/>
  <pageSetup orientation="portrait" scale="115" r:id="rId1"/>
</worksheet>
</file>

<file path=xl/worksheets/sheet44.xml><?xml version="1.0" encoding="utf-8"?>
<worksheet xmlns="http://schemas.openxmlformats.org/spreadsheetml/2006/main" xmlns:r="http://schemas.openxmlformats.org/officeDocument/2006/relationships">
  <sheetPr>
    <tabColor rgb="FF92D050"/>
  </sheetPr>
  <dimension ref="A1:C36"/>
  <sheetViews>
    <sheetView zoomScalePageLayoutView="0" workbookViewId="0" topLeftCell="A1">
      <selection activeCell="I31" sqref="I31"/>
    </sheetView>
  </sheetViews>
  <sheetFormatPr defaultColWidth="9.140625" defaultRowHeight="15"/>
  <cols>
    <col min="1" max="1" width="66.140625" style="346" customWidth="1"/>
    <col min="2" max="2" width="9.57421875" style="346" customWidth="1"/>
    <col min="3" max="3" width="11.28125" style="346" customWidth="1"/>
    <col min="4" max="16384" width="9.140625" style="346" customWidth="1"/>
  </cols>
  <sheetData>
    <row r="1" s="344" customFormat="1" ht="12">
      <c r="A1" s="289" t="s">
        <v>885</v>
      </c>
    </row>
    <row r="2" ht="10.5" thickBot="1">
      <c r="A2" s="345"/>
    </row>
    <row r="3" spans="1:3" s="347" customFormat="1" ht="10.5" thickBot="1">
      <c r="A3" s="576" t="s">
        <v>366</v>
      </c>
      <c r="B3" s="711" t="s">
        <v>671</v>
      </c>
      <c r="C3" s="711" t="s">
        <v>887</v>
      </c>
    </row>
    <row r="4" spans="1:3" s="308" customFormat="1" ht="11.25" customHeight="1">
      <c r="A4" s="348" t="s">
        <v>567</v>
      </c>
      <c r="B4" s="737">
        <f>+'А20'!B4</f>
        <v>126.960211</v>
      </c>
      <c r="C4" s="737">
        <f>+'А20'!C4</f>
        <v>128.785413</v>
      </c>
    </row>
    <row r="5" spans="1:3" s="309" customFormat="1" ht="9.75">
      <c r="A5" s="350" t="s">
        <v>219</v>
      </c>
      <c r="B5" s="626">
        <f>+'А20'!B5</f>
        <v>148.307357</v>
      </c>
      <c r="C5" s="626">
        <f>+'А20'!C5</f>
        <v>152.051735</v>
      </c>
    </row>
    <row r="6" spans="1:3" s="309" customFormat="1" ht="9.75">
      <c r="A6" s="350" t="s">
        <v>566</v>
      </c>
      <c r="B6" s="626">
        <f>+'А20'!B6</f>
        <v>-21.347146</v>
      </c>
      <c r="C6" s="626">
        <f>+'А20'!C6</f>
        <v>-23.266322</v>
      </c>
    </row>
    <row r="7" spans="1:3" s="308" customFormat="1" ht="9.75">
      <c r="A7" s="348" t="s">
        <v>568</v>
      </c>
      <c r="B7" s="737">
        <f>+'А20'!B7</f>
        <v>40.374608</v>
      </c>
      <c r="C7" s="737">
        <f>+'А20'!C7</f>
        <v>42.083837</v>
      </c>
    </row>
    <row r="8" spans="1:3" s="309" customFormat="1" ht="9.75">
      <c r="A8" s="350" t="s">
        <v>344</v>
      </c>
      <c r="B8" s="626">
        <f>+'А20'!B8</f>
        <v>59.776645</v>
      </c>
      <c r="C8" s="626">
        <f>+'А20'!C8</f>
        <v>61.840244</v>
      </c>
    </row>
    <row r="9" spans="1:3" s="309" customFormat="1" ht="9.75">
      <c r="A9" s="350" t="s">
        <v>569</v>
      </c>
      <c r="B9" s="626">
        <f>+'А20'!B9</f>
        <v>-19.402037</v>
      </c>
      <c r="C9" s="626">
        <f>+'А20'!C9</f>
        <v>-19.756407</v>
      </c>
    </row>
    <row r="10" spans="1:3" s="308" customFormat="1" ht="9.75">
      <c r="A10" s="352" t="s">
        <v>496</v>
      </c>
      <c r="B10" s="737">
        <f>+'А20'!B10</f>
        <v>2.0710319999999998</v>
      </c>
      <c r="C10" s="737">
        <f>+'А20'!C10</f>
        <v>2.092585</v>
      </c>
    </row>
    <row r="11" spans="1:3" s="309" customFormat="1" ht="9.75">
      <c r="A11" s="352" t="s">
        <v>497</v>
      </c>
      <c r="B11" s="737">
        <f>+'А20'!B11</f>
        <v>0.00169</v>
      </c>
      <c r="C11" s="737">
        <f>+'А20'!C11</f>
        <v>0.032598</v>
      </c>
    </row>
    <row r="12" spans="1:3" s="309" customFormat="1" ht="9.75">
      <c r="A12" s="352" t="s">
        <v>498</v>
      </c>
      <c r="B12" s="737">
        <f>+'А20'!B12</f>
        <v>0.37342</v>
      </c>
      <c r="C12" s="737">
        <f>+'А20'!C12</f>
        <v>1.663719</v>
      </c>
    </row>
    <row r="13" spans="1:3" s="309" customFormat="1" ht="9.75">
      <c r="A13" s="352" t="s">
        <v>345</v>
      </c>
      <c r="B13" s="737">
        <f>+'А20'!B13</f>
        <v>0.0785</v>
      </c>
      <c r="C13" s="737">
        <f>+'А20'!C13</f>
        <v>-0.26328700000000005</v>
      </c>
    </row>
    <row r="14" spans="1:3" s="309" customFormat="1" ht="9.75">
      <c r="A14" s="352" t="s">
        <v>346</v>
      </c>
      <c r="B14" s="737">
        <f>+'А20'!B14</f>
        <v>7.988349</v>
      </c>
      <c r="C14" s="737">
        <f>+'А20'!C14</f>
        <v>8.830086</v>
      </c>
    </row>
    <row r="15" spans="1:3" s="309" customFormat="1" ht="9.75">
      <c r="A15" s="353" t="s">
        <v>573</v>
      </c>
      <c r="B15" s="626">
        <f>+'А20'!B15</f>
        <v>8.313406</v>
      </c>
      <c r="C15" s="626">
        <f>+'А20'!C15</f>
        <v>9.160342</v>
      </c>
    </row>
    <row r="16" spans="1:3" s="309" customFormat="1" ht="18" customHeight="1">
      <c r="A16" s="353" t="s">
        <v>574</v>
      </c>
      <c r="B16" s="626">
        <f>+'А20'!B16</f>
        <v>-0.325057</v>
      </c>
      <c r="C16" s="626">
        <f>+'А20'!C16</f>
        <v>-0.330256</v>
      </c>
    </row>
    <row r="17" spans="1:3" s="308" customFormat="1" ht="18.75">
      <c r="A17" s="348" t="s">
        <v>499</v>
      </c>
      <c r="B17" s="737">
        <f>+'А20'!B17</f>
        <v>-9.081668</v>
      </c>
      <c r="C17" s="737">
        <f>+'А20'!C17</f>
        <v>-7.056829</v>
      </c>
    </row>
    <row r="18" spans="1:3" s="309" customFormat="1" ht="18.75">
      <c r="A18" s="350" t="s">
        <v>575</v>
      </c>
      <c r="B18" s="626">
        <f>+'А20'!B18</f>
        <v>2.12637</v>
      </c>
      <c r="C18" s="626">
        <f>+'А20'!C18</f>
        <v>4.589412</v>
      </c>
    </row>
    <row r="19" spans="1:3" s="309" customFormat="1" ht="9.75">
      <c r="A19" s="350" t="s">
        <v>576</v>
      </c>
      <c r="B19" s="626">
        <f>+'А20'!B19</f>
        <v>-11.208038</v>
      </c>
      <c r="C19" s="626">
        <f>+'А20'!C19</f>
        <v>-11.646241</v>
      </c>
    </row>
    <row r="20" spans="1:3" s="309" customFormat="1" ht="9.75">
      <c r="A20" s="352" t="s">
        <v>500</v>
      </c>
      <c r="B20" s="737">
        <f>+'А20'!B20</f>
        <v>4.685137</v>
      </c>
      <c r="C20" s="737">
        <f>+'А20'!C20</f>
        <v>-5.512868999999999</v>
      </c>
    </row>
    <row r="21" spans="1:3" s="309" customFormat="1" ht="9.75">
      <c r="A21" s="352" t="s">
        <v>501</v>
      </c>
      <c r="B21" s="737">
        <f>+'А20'!B21</f>
        <v>0.009944</v>
      </c>
      <c r="C21" s="737">
        <f>+'А20'!C21</f>
        <v>0</v>
      </c>
    </row>
    <row r="22" spans="1:3" s="309" customFormat="1" ht="9.75">
      <c r="A22" s="290" t="s">
        <v>336</v>
      </c>
      <c r="B22" s="737">
        <f>+'А20'!B22</f>
        <v>2.409833</v>
      </c>
      <c r="C22" s="737">
        <f>+'А20'!C22</f>
        <v>4.434882</v>
      </c>
    </row>
    <row r="23" spans="1:3" s="309" customFormat="1" ht="9.75">
      <c r="A23" s="355" t="s">
        <v>337</v>
      </c>
      <c r="B23" s="737">
        <f>+'А20'!B23</f>
        <v>175.87105599999998</v>
      </c>
      <c r="C23" s="737">
        <f>+'А20'!C23</f>
        <v>175.09013500000003</v>
      </c>
    </row>
    <row r="24" spans="1:3" s="309" customFormat="1" ht="9.75">
      <c r="A24" s="350" t="s">
        <v>347</v>
      </c>
      <c r="B24" s="626">
        <f>+'А20'!B24</f>
        <v>-44.141336</v>
      </c>
      <c r="C24" s="626">
        <f>+'А20'!C24</f>
        <v>-44.792892</v>
      </c>
    </row>
    <row r="25" spans="1:3" s="309" customFormat="1" ht="9.75">
      <c r="A25" s="356" t="s">
        <v>348</v>
      </c>
      <c r="B25" s="626">
        <f>+'А20'!B25</f>
        <v>-7.08727</v>
      </c>
      <c r="C25" s="626">
        <f>+'А20'!C25</f>
        <v>-12.282319</v>
      </c>
    </row>
    <row r="26" spans="1:3" s="309" customFormat="1" ht="9.75">
      <c r="A26" s="356" t="s">
        <v>502</v>
      </c>
      <c r="B26" s="626">
        <f>+'А20'!B26</f>
        <v>11.872775</v>
      </c>
      <c r="C26" s="626">
        <f>+'А20'!C26</f>
        <v>11.770697</v>
      </c>
    </row>
    <row r="27" spans="1:3" s="309" customFormat="1" ht="9.75">
      <c r="A27" s="356" t="s">
        <v>288</v>
      </c>
      <c r="B27" s="626">
        <f>+'А20'!B27</f>
        <v>-60.798795</v>
      </c>
      <c r="C27" s="626">
        <f>+'А20'!C27</f>
        <v>-62.102</v>
      </c>
    </row>
    <row r="28" spans="1:3" s="309" customFormat="1" ht="9.75">
      <c r="A28" s="357" t="s">
        <v>349</v>
      </c>
      <c r="B28" s="737">
        <f>+'А20'!B28</f>
        <v>75.71642999999999</v>
      </c>
      <c r="C28" s="737">
        <f>+'А20'!C28</f>
        <v>67.68362100000003</v>
      </c>
    </row>
    <row r="29" spans="1:3" s="309" customFormat="1" ht="9.75">
      <c r="A29" s="358" t="s">
        <v>350</v>
      </c>
      <c r="B29" s="626">
        <f>+'А20'!B29</f>
        <v>5.643674</v>
      </c>
      <c r="C29" s="626">
        <f>+'А20'!C29</f>
        <v>5.295519</v>
      </c>
    </row>
    <row r="30" spans="1:3" s="309" customFormat="1" ht="9.75">
      <c r="A30" s="358" t="s">
        <v>351</v>
      </c>
      <c r="B30" s="626">
        <f>+'А20'!B30</f>
        <v>0.35214100000000004</v>
      </c>
      <c r="C30" s="626">
        <f>+'А20'!C30</f>
        <v>1.5289099999999998</v>
      </c>
    </row>
    <row r="31" spans="1:3" s="309" customFormat="1" ht="9.75">
      <c r="A31" s="359" t="s">
        <v>352</v>
      </c>
      <c r="B31" s="737">
        <f>+'А20'!B31</f>
        <v>70.42489699999999</v>
      </c>
      <c r="C31" s="737">
        <f>+'А20'!C31</f>
        <v>63.91701200000003</v>
      </c>
    </row>
    <row r="32" spans="1:3" s="309" customFormat="1" ht="9.75">
      <c r="A32" s="358" t="s">
        <v>353</v>
      </c>
      <c r="B32" s="626">
        <f>+'А20'!B32</f>
        <v>0</v>
      </c>
      <c r="C32" s="626">
        <f>+'А20'!C32</f>
        <v>0</v>
      </c>
    </row>
    <row r="33" spans="1:3" s="309" customFormat="1" ht="10.5" thickBot="1">
      <c r="A33" s="361" t="s">
        <v>354</v>
      </c>
      <c r="B33" s="738">
        <f>+'А20'!B33</f>
        <v>70.42489699999999</v>
      </c>
      <c r="C33" s="738">
        <f>+'А20'!C33</f>
        <v>63.91701200000003</v>
      </c>
    </row>
    <row r="34" s="309" customFormat="1" ht="9">
      <c r="A34" s="575"/>
    </row>
    <row r="35" s="362" customFormat="1" ht="11.25" customHeight="1">
      <c r="A35" s="835"/>
    </row>
    <row r="36" s="362" customFormat="1" ht="9.75">
      <c r="A36" s="782"/>
    </row>
    <row r="37" s="362" customFormat="1" ht="9.75"/>
    <row r="38" s="362" customFormat="1" ht="9.75"/>
    <row r="39" s="362" customFormat="1" ht="9.75"/>
    <row r="40" s="362" customFormat="1" ht="9.75"/>
    <row r="41" s="362" customFormat="1" ht="9.75"/>
    <row r="42" s="362" customFormat="1" ht="9.75"/>
  </sheetData>
  <sheetProtection/>
  <mergeCells count="1">
    <mergeCell ref="A35:A36"/>
  </mergeCells>
  <printOptions/>
  <pageMargins left="0.7086614173228347" right="0.7086614173228347" top="0.7480314960629921" bottom="0.7480314960629921" header="0.31496062992125984" footer="0.31496062992125984"/>
  <pageSetup horizontalDpi="600" verticalDpi="600" orientation="portrait" scale="79" r:id="rId1"/>
</worksheet>
</file>

<file path=xl/worksheets/sheet45.xml><?xml version="1.0" encoding="utf-8"?>
<worksheet xmlns="http://schemas.openxmlformats.org/spreadsheetml/2006/main" xmlns:r="http://schemas.openxmlformats.org/officeDocument/2006/relationships">
  <dimension ref="A1:F41"/>
  <sheetViews>
    <sheetView zoomScale="145" zoomScaleNormal="145" zoomScalePageLayoutView="0" workbookViewId="0" topLeftCell="A1">
      <selection activeCell="E15" sqref="E15"/>
    </sheetView>
  </sheetViews>
  <sheetFormatPr defaultColWidth="9.140625" defaultRowHeight="15"/>
  <cols>
    <col min="1" max="1" width="38.8515625" style="5" customWidth="1"/>
    <col min="2" max="2" width="14.57421875" style="5" customWidth="1"/>
    <col min="3" max="3" width="14.28125" style="58" customWidth="1"/>
    <col min="4" max="4" width="15.00390625" style="23" customWidth="1"/>
    <col min="5" max="5" width="12.140625" style="5" bestFit="1" customWidth="1"/>
    <col min="6" max="6" width="10.8515625" style="5" bestFit="1" customWidth="1"/>
    <col min="7" max="16384" width="9.140625" style="5" customWidth="1"/>
  </cols>
  <sheetData>
    <row r="1" spans="1:6" s="6" customFormat="1" ht="17.25">
      <c r="A1" s="260" t="s">
        <v>435</v>
      </c>
      <c r="B1" s="76"/>
      <c r="C1" s="605"/>
      <c r="D1" s="606"/>
      <c r="F1" s="76"/>
    </row>
    <row r="2" spans="1:2" ht="10.5" thickBot="1">
      <c r="A2" s="208"/>
      <c r="B2" s="66"/>
    </row>
    <row r="3" spans="1:6" ht="10.5" thickBot="1">
      <c r="A3" s="209"/>
      <c r="B3" s="595" t="s">
        <v>581</v>
      </c>
      <c r="C3" s="676" t="s">
        <v>669</v>
      </c>
      <c r="D3" s="676" t="s">
        <v>601</v>
      </c>
      <c r="E3" s="676" t="s">
        <v>663</v>
      </c>
      <c r="F3" s="768" t="s">
        <v>886</v>
      </c>
    </row>
    <row r="4" spans="1:6" s="95" customFormat="1" ht="10.5">
      <c r="A4" s="154" t="s">
        <v>372</v>
      </c>
      <c r="B4" s="226">
        <v>0.0645</v>
      </c>
      <c r="C4" s="226">
        <v>0.063</v>
      </c>
      <c r="D4" s="226">
        <v>0.06098793507099836</v>
      </c>
      <c r="E4" s="226">
        <v>0.05748369355871891</v>
      </c>
      <c r="F4" s="226">
        <v>0.05602304356494986</v>
      </c>
    </row>
    <row r="5" spans="1:6" s="95" customFormat="1" ht="10.5">
      <c r="A5" s="154" t="s">
        <v>373</v>
      </c>
      <c r="B5" s="226">
        <v>0.00868</v>
      </c>
      <c r="C5" s="226">
        <v>0.008</v>
      </c>
      <c r="D5" s="226">
        <v>0.00751826502975246</v>
      </c>
      <c r="E5" s="226">
        <v>0.007636523437313373</v>
      </c>
      <c r="F5" s="226">
        <v>0.007354122758275019</v>
      </c>
    </row>
    <row r="6" spans="1:6" s="95" customFormat="1" ht="10.5">
      <c r="A6" s="227" t="s">
        <v>374</v>
      </c>
      <c r="B6" s="225">
        <f>+B4-B5</f>
        <v>0.05582</v>
      </c>
      <c r="C6" s="225">
        <f>+C4-C5</f>
        <v>0.055</v>
      </c>
      <c r="D6" s="225">
        <f>+D4-D5</f>
        <v>0.0534696700412459</v>
      </c>
      <c r="E6" s="225">
        <f>+E4-E5</f>
        <v>0.049847170121405535</v>
      </c>
      <c r="F6" s="225">
        <v>0.048668920806674835</v>
      </c>
    </row>
    <row r="7" spans="1:6" s="95" customFormat="1" ht="10.5">
      <c r="A7" s="154" t="s">
        <v>375</v>
      </c>
      <c r="B7" s="225">
        <v>0.0544</v>
      </c>
      <c r="C7" s="225">
        <v>0.0537</v>
      </c>
      <c r="D7" s="225">
        <v>0.052209419156025755</v>
      </c>
      <c r="E7" s="225">
        <v>0.04849209272511252</v>
      </c>
      <c r="F7" s="225">
        <v>0.0475</v>
      </c>
    </row>
    <row r="8" spans="1:6" s="95" customFormat="1" ht="10.5">
      <c r="A8" s="154" t="s">
        <v>376</v>
      </c>
      <c r="B8" s="226">
        <v>0.0366</v>
      </c>
      <c r="C8" s="226">
        <v>0.0367</v>
      </c>
      <c r="D8" s="226">
        <v>0.03554592014941679</v>
      </c>
      <c r="E8" s="226">
        <v>0.033</v>
      </c>
      <c r="F8" s="226">
        <v>0.0328</v>
      </c>
    </row>
    <row r="9" spans="1:6" s="95" customFormat="1" ht="10.5">
      <c r="A9" s="227" t="s">
        <v>377</v>
      </c>
      <c r="B9" s="226">
        <v>0.0208</v>
      </c>
      <c r="C9" s="226">
        <v>0.0207</v>
      </c>
      <c r="D9" s="226">
        <v>0.0212</v>
      </c>
      <c r="E9" s="226">
        <v>0.018600000000000002</v>
      </c>
      <c r="F9" s="226">
        <v>0.0172</v>
      </c>
    </row>
    <row r="10" spans="1:6" s="95" customFormat="1" ht="10.5">
      <c r="A10" s="227" t="s">
        <v>378</v>
      </c>
      <c r="B10" s="226">
        <v>0.1057</v>
      </c>
      <c r="C10" s="226">
        <v>0.1066</v>
      </c>
      <c r="D10" s="226">
        <v>0.1127</v>
      </c>
      <c r="E10" s="226">
        <v>0.1051</v>
      </c>
      <c r="F10" s="226">
        <v>0.0979</v>
      </c>
    </row>
    <row r="11" spans="1:6" s="95" customFormat="1" ht="11.25" thickBot="1">
      <c r="A11" s="228" t="s">
        <v>379</v>
      </c>
      <c r="B11" s="229">
        <v>0.198</v>
      </c>
      <c r="C11" s="229">
        <v>0.1913</v>
      </c>
      <c r="D11" s="229">
        <v>0.1793</v>
      </c>
      <c r="E11" s="229">
        <v>0.17489999999999997</v>
      </c>
      <c r="F11" s="229">
        <v>0.1728</v>
      </c>
    </row>
    <row r="12" spans="1:4" s="95" customFormat="1" ht="9">
      <c r="A12" s="191"/>
      <c r="C12" s="336"/>
      <c r="D12" s="116"/>
    </row>
    <row r="13" spans="1:4" s="95" customFormat="1" ht="10.5">
      <c r="A13" s="836" t="s">
        <v>380</v>
      </c>
      <c r="B13" s="836"/>
      <c r="C13" s="607"/>
      <c r="D13" s="116"/>
    </row>
    <row r="14" spans="1:4" s="95" customFormat="1" ht="10.5">
      <c r="A14" s="836" t="s">
        <v>381</v>
      </c>
      <c r="B14" s="836"/>
      <c r="C14" s="336"/>
      <c r="D14" s="116"/>
    </row>
    <row r="15" spans="1:6" s="95" customFormat="1" ht="10.5">
      <c r="A15" s="836" t="s">
        <v>382</v>
      </c>
      <c r="B15" s="836"/>
      <c r="C15" s="336"/>
      <c r="D15" s="116"/>
      <c r="F15" s="116"/>
    </row>
    <row r="16" spans="1:6" s="95" customFormat="1" ht="10.5">
      <c r="A16" s="838" t="s">
        <v>383</v>
      </c>
      <c r="B16" s="838"/>
      <c r="C16" s="336"/>
      <c r="D16" s="116"/>
      <c r="F16" s="116"/>
    </row>
    <row r="17" spans="1:6" s="95" customFormat="1" ht="10.5">
      <c r="A17" s="836" t="s">
        <v>384</v>
      </c>
      <c r="B17" s="836"/>
      <c r="C17" s="336"/>
      <c r="D17" s="116"/>
      <c r="F17" s="116"/>
    </row>
    <row r="18" spans="1:4" s="95" customFormat="1" ht="10.5">
      <c r="A18" s="837" t="s">
        <v>385</v>
      </c>
      <c r="B18" s="836"/>
      <c r="C18" s="336"/>
      <c r="D18" s="116"/>
    </row>
    <row r="19" spans="1:4" s="21" customFormat="1" ht="10.5">
      <c r="A19" s="836" t="s">
        <v>405</v>
      </c>
      <c r="B19" s="836"/>
      <c r="C19" s="338"/>
      <c r="D19" s="17"/>
    </row>
    <row r="20" spans="1:4" s="21" customFormat="1" ht="10.5">
      <c r="A20" s="836" t="s">
        <v>406</v>
      </c>
      <c r="B20" s="836"/>
      <c r="C20" s="338"/>
      <c r="D20" s="17"/>
    </row>
    <row r="21" spans="4:6" ht="9.75">
      <c r="D21" s="18"/>
      <c r="E21" s="19"/>
      <c r="F21" s="19"/>
    </row>
    <row r="22" spans="2:6" ht="9.75">
      <c r="B22" s="19"/>
      <c r="C22" s="627"/>
      <c r="D22" s="18"/>
      <c r="E22" s="19"/>
      <c r="F22" s="19"/>
    </row>
    <row r="24" spans="3:6" ht="9.75">
      <c r="C24" s="627"/>
      <c r="D24" s="627"/>
      <c r="E24" s="19"/>
      <c r="F24" s="19"/>
    </row>
    <row r="26" spans="4:6" ht="9.75">
      <c r="D26" s="58"/>
      <c r="E26" s="58"/>
      <c r="F26" s="58"/>
    </row>
    <row r="28" spans="5:6" ht="9.75">
      <c r="E28" s="58"/>
      <c r="F28" s="23"/>
    </row>
    <row r="30" spans="2:6" ht="9.75">
      <c r="B30" s="19"/>
      <c r="C30" s="627"/>
      <c r="D30" s="18"/>
      <c r="E30" s="19"/>
      <c r="F30" s="19"/>
    </row>
    <row r="32" spans="3:6" ht="9.75">
      <c r="C32" s="627"/>
      <c r="D32" s="627"/>
      <c r="E32" s="19"/>
      <c r="F32" s="19"/>
    </row>
    <row r="34" spans="4:6" ht="9.75">
      <c r="D34" s="58"/>
      <c r="E34" s="58"/>
      <c r="F34" s="58"/>
    </row>
    <row r="35" spans="4:6" ht="9.75">
      <c r="D35" s="58"/>
      <c r="E35" s="58"/>
      <c r="F35" s="58"/>
    </row>
    <row r="36" spans="3:6" ht="9.75">
      <c r="C36" s="5"/>
      <c r="D36" s="58"/>
      <c r="F36" s="52"/>
    </row>
    <row r="37" spans="3:6" ht="9.75">
      <c r="C37" s="5"/>
      <c r="D37" s="58"/>
      <c r="F37" s="52"/>
    </row>
    <row r="38" spans="3:6" ht="9.75">
      <c r="C38" s="60"/>
      <c r="D38" s="58"/>
      <c r="E38" s="60"/>
      <c r="F38" s="58"/>
    </row>
    <row r="40" spans="5:6" ht="9.75">
      <c r="E40" s="58"/>
      <c r="F40" s="23"/>
    </row>
    <row r="41" spans="5:6" ht="9.75">
      <c r="E41" s="58"/>
      <c r="F41" s="23"/>
    </row>
  </sheetData>
  <sheetProtection/>
  <mergeCells count="8">
    <mergeCell ref="A19:B19"/>
    <mergeCell ref="A20:B20"/>
    <mergeCell ref="A18:B18"/>
    <mergeCell ref="A13:B13"/>
    <mergeCell ref="A14:B14"/>
    <mergeCell ref="A15:B15"/>
    <mergeCell ref="A16:B16"/>
    <mergeCell ref="A17:B17"/>
  </mergeCells>
  <printOptions/>
  <pageMargins left="0.7" right="0.7" top="0.75" bottom="0.75" header="0.3" footer="0.3"/>
  <pageSetup horizontalDpi="600" verticalDpi="600" orientation="portrait" scale="87" r:id="rId1"/>
</worksheet>
</file>

<file path=xl/worksheets/sheet46.xml><?xml version="1.0" encoding="utf-8"?>
<worksheet xmlns="http://schemas.openxmlformats.org/spreadsheetml/2006/main" xmlns:r="http://schemas.openxmlformats.org/officeDocument/2006/relationships">
  <sheetPr>
    <tabColor rgb="FF92D050"/>
  </sheetPr>
  <dimension ref="A1:F23"/>
  <sheetViews>
    <sheetView zoomScalePageLayoutView="0" workbookViewId="0" topLeftCell="A1">
      <selection activeCell="I31" sqref="I31"/>
    </sheetView>
  </sheetViews>
  <sheetFormatPr defaultColWidth="9.140625" defaultRowHeight="15"/>
  <cols>
    <col min="1" max="1" width="44.28125" style="5" customWidth="1"/>
    <col min="2" max="2" width="13.140625" style="5" customWidth="1"/>
    <col min="3" max="3" width="13.140625" style="52" customWidth="1"/>
    <col min="4" max="5" width="13.140625" style="5" customWidth="1"/>
    <col min="6" max="6" width="10.00390625" style="5" customWidth="1"/>
    <col min="7" max="16384" width="9.140625" style="5" customWidth="1"/>
  </cols>
  <sheetData>
    <row r="1" spans="1:3" s="76" customFormat="1" ht="12">
      <c r="A1" s="75" t="s">
        <v>434</v>
      </c>
      <c r="C1" s="77"/>
    </row>
    <row r="2" spans="1:2" ht="10.5" thickBot="1">
      <c r="A2" s="69"/>
      <c r="B2" s="66"/>
    </row>
    <row r="3" spans="1:6" ht="10.5" thickBot="1">
      <c r="A3" s="209"/>
      <c r="B3" s="697" t="s">
        <v>682</v>
      </c>
      <c r="C3" s="697" t="s">
        <v>677</v>
      </c>
      <c r="D3" s="697" t="s">
        <v>671</v>
      </c>
      <c r="E3" s="697" t="s">
        <v>673</v>
      </c>
      <c r="F3" s="767" t="s">
        <v>887</v>
      </c>
    </row>
    <row r="4" spans="1:6" s="95" customFormat="1" ht="10.5">
      <c r="A4" s="154" t="s">
        <v>386</v>
      </c>
      <c r="B4" s="230">
        <f>+'А21'!B4</f>
        <v>0.0645</v>
      </c>
      <c r="C4" s="230">
        <f>+'А21'!C4</f>
        <v>0.063</v>
      </c>
      <c r="D4" s="230">
        <f>+'А21'!D4</f>
        <v>0.06098793507099836</v>
      </c>
      <c r="E4" s="230">
        <f>+'А21'!E4</f>
        <v>0.05748369355871891</v>
      </c>
      <c r="F4" s="739">
        <f>+'А21'!F4</f>
        <v>0.05602304356494986</v>
      </c>
    </row>
    <row r="5" spans="1:6" s="95" customFormat="1" ht="10.5">
      <c r="A5" s="154" t="s">
        <v>387</v>
      </c>
      <c r="B5" s="230">
        <f>+'А21'!B5</f>
        <v>0.00868</v>
      </c>
      <c r="C5" s="230">
        <f>+'А21'!C5</f>
        <v>0.008</v>
      </c>
      <c r="D5" s="230">
        <f>+'А21'!D5</f>
        <v>0.00751826502975246</v>
      </c>
      <c r="E5" s="230">
        <f>+'А21'!E5</f>
        <v>0.007636523437313373</v>
      </c>
      <c r="F5" s="739">
        <f>+'А21'!F5</f>
        <v>0.007354122758275019</v>
      </c>
    </row>
    <row r="6" spans="1:6" s="95" customFormat="1" ht="10.5">
      <c r="A6" s="227" t="s">
        <v>374</v>
      </c>
      <c r="B6" s="230">
        <f>+'А21'!B6</f>
        <v>0.05582</v>
      </c>
      <c r="C6" s="230">
        <f>+'А21'!C6</f>
        <v>0.055</v>
      </c>
      <c r="D6" s="230">
        <f>+'А21'!D6</f>
        <v>0.0534696700412459</v>
      </c>
      <c r="E6" s="230">
        <f>+'А21'!E6</f>
        <v>0.049847170121405535</v>
      </c>
      <c r="F6" s="739">
        <f>+'А21'!F6</f>
        <v>0.048668920806674835</v>
      </c>
    </row>
    <row r="7" spans="1:6" s="95" customFormat="1" ht="10.5">
      <c r="A7" s="231" t="s">
        <v>388</v>
      </c>
      <c r="B7" s="230">
        <f>+'А21'!B7</f>
        <v>0.0544</v>
      </c>
      <c r="C7" s="230">
        <f>+'А21'!C7</f>
        <v>0.0537</v>
      </c>
      <c r="D7" s="230">
        <f>+'А21'!D7</f>
        <v>0.052209419156025755</v>
      </c>
      <c r="E7" s="230">
        <f>+'А21'!E7</f>
        <v>0.04849209272511252</v>
      </c>
      <c r="F7" s="739">
        <f>+'А21'!F7</f>
        <v>0.0475</v>
      </c>
    </row>
    <row r="8" spans="1:6" s="95" customFormat="1" ht="10.5">
      <c r="A8" s="154" t="s">
        <v>389</v>
      </c>
      <c r="B8" s="230">
        <f>+'А21'!B8</f>
        <v>0.0366</v>
      </c>
      <c r="C8" s="230">
        <f>+'А21'!C8</f>
        <v>0.0367</v>
      </c>
      <c r="D8" s="230">
        <f>+'А21'!D8</f>
        <v>0.03554592014941679</v>
      </c>
      <c r="E8" s="230">
        <f>+'А21'!E8</f>
        <v>0.033</v>
      </c>
      <c r="F8" s="739">
        <f>+'А21'!F8</f>
        <v>0.0328</v>
      </c>
    </row>
    <row r="9" spans="1:6" s="95" customFormat="1" ht="10.5">
      <c r="A9" s="227" t="s">
        <v>377</v>
      </c>
      <c r="B9" s="230">
        <f>+'А21'!B9</f>
        <v>0.0208</v>
      </c>
      <c r="C9" s="230">
        <f>+'А21'!C9</f>
        <v>0.0207</v>
      </c>
      <c r="D9" s="230">
        <f>+'А21'!D9</f>
        <v>0.0212</v>
      </c>
      <c r="E9" s="230">
        <f>+'А21'!E9</f>
        <v>0.018600000000000002</v>
      </c>
      <c r="F9" s="739">
        <f>+'А21'!F9</f>
        <v>0.0172</v>
      </c>
    </row>
    <row r="10" spans="1:6" s="95" customFormat="1" ht="10.5">
      <c r="A10" s="227" t="s">
        <v>378</v>
      </c>
      <c r="B10" s="230">
        <f>+'А21'!B10</f>
        <v>0.1057</v>
      </c>
      <c r="C10" s="230">
        <f>+'А21'!C10</f>
        <v>0.1066</v>
      </c>
      <c r="D10" s="230">
        <f>+'А21'!D10</f>
        <v>0.1127</v>
      </c>
      <c r="E10" s="230">
        <f>+'А21'!E10</f>
        <v>0.1051</v>
      </c>
      <c r="F10" s="739">
        <f>+'А21'!F10</f>
        <v>0.0979</v>
      </c>
    </row>
    <row r="11" spans="1:6" s="95" customFormat="1" ht="11.25" thickBot="1">
      <c r="A11" s="228" t="s">
        <v>379</v>
      </c>
      <c r="B11" s="232">
        <f>+'А21'!B11</f>
        <v>0.198</v>
      </c>
      <c r="C11" s="232">
        <f>+'А21'!C11</f>
        <v>0.1913</v>
      </c>
      <c r="D11" s="232">
        <f>+'А21'!D11</f>
        <v>0.1793</v>
      </c>
      <c r="E11" s="232">
        <f>+'А21'!E11</f>
        <v>0.17489999999999997</v>
      </c>
      <c r="F11" s="740">
        <f>+'А21'!F11</f>
        <v>0.1728</v>
      </c>
    </row>
    <row r="12" spans="1:3" s="95" customFormat="1" ht="9">
      <c r="A12" s="191"/>
      <c r="B12" s="188"/>
      <c r="C12" s="250"/>
    </row>
    <row r="13" spans="1:3" s="95" customFormat="1" ht="10.5">
      <c r="A13" s="838" t="s">
        <v>390</v>
      </c>
      <c r="B13" s="838"/>
      <c r="C13" s="250"/>
    </row>
    <row r="14" spans="1:3" s="95" customFormat="1" ht="10.5">
      <c r="A14" s="838" t="s">
        <v>391</v>
      </c>
      <c r="B14" s="838"/>
      <c r="C14" s="250"/>
    </row>
    <row r="15" spans="1:3" s="95" customFormat="1" ht="10.5">
      <c r="A15" s="838" t="s">
        <v>392</v>
      </c>
      <c r="B15" s="838"/>
      <c r="C15" s="250"/>
    </row>
    <row r="16" spans="1:3" s="95" customFormat="1" ht="10.5">
      <c r="A16" s="838" t="s">
        <v>393</v>
      </c>
      <c r="B16" s="838"/>
      <c r="C16" s="250"/>
    </row>
    <row r="17" spans="1:3" s="95" customFormat="1" ht="10.5">
      <c r="A17" s="838" t="s">
        <v>394</v>
      </c>
      <c r="B17" s="838"/>
      <c r="C17" s="250"/>
    </row>
    <row r="18" spans="1:3" s="95" customFormat="1" ht="10.5">
      <c r="A18" s="838" t="s">
        <v>395</v>
      </c>
      <c r="B18" s="838"/>
      <c r="C18" s="250"/>
    </row>
    <row r="19" spans="1:3" s="95" customFormat="1" ht="10.5">
      <c r="A19" s="838" t="s">
        <v>396</v>
      </c>
      <c r="B19" s="838"/>
      <c r="C19" s="250"/>
    </row>
    <row r="20" spans="1:3" s="95" customFormat="1" ht="10.5">
      <c r="A20" s="838" t="s">
        <v>397</v>
      </c>
      <c r="B20" s="838"/>
      <c r="C20" s="250"/>
    </row>
    <row r="21" spans="1:3" s="95" customFormat="1" ht="10.5">
      <c r="A21" s="837"/>
      <c r="B21" s="837"/>
      <c r="C21" s="250"/>
    </row>
    <row r="22" s="95" customFormat="1" ht="9">
      <c r="C22" s="250"/>
    </row>
    <row r="23" s="95" customFormat="1" ht="9">
      <c r="C23" s="250"/>
    </row>
  </sheetData>
  <sheetProtection/>
  <mergeCells count="9">
    <mergeCell ref="A18:B18"/>
    <mergeCell ref="A19:B19"/>
    <mergeCell ref="A20:B20"/>
    <mergeCell ref="A21:B21"/>
    <mergeCell ref="A13:B13"/>
    <mergeCell ref="A14:B14"/>
    <mergeCell ref="A15:B15"/>
    <mergeCell ref="A16:B16"/>
    <mergeCell ref="A17:B17"/>
  </mergeCells>
  <printOptions/>
  <pageMargins left="0.7" right="0.7" top="0.75" bottom="0.75" header="0.3" footer="0.3"/>
  <pageSetup horizontalDpi="600" verticalDpi="600" orientation="portrait" scale="96" r:id="rId1"/>
</worksheet>
</file>

<file path=xl/worksheets/sheet47.xml><?xml version="1.0" encoding="utf-8"?>
<worksheet xmlns="http://schemas.openxmlformats.org/spreadsheetml/2006/main" xmlns:r="http://schemas.openxmlformats.org/officeDocument/2006/relationships">
  <dimension ref="A1:H45"/>
  <sheetViews>
    <sheetView zoomScalePageLayoutView="0" workbookViewId="0" topLeftCell="A1">
      <selection activeCell="J37" sqref="J37"/>
    </sheetView>
  </sheetViews>
  <sheetFormatPr defaultColWidth="9.140625" defaultRowHeight="15"/>
  <cols>
    <col min="1" max="1" width="14.8515625" style="23" customWidth="1"/>
    <col min="2" max="2" width="53.7109375" style="23" customWidth="1"/>
    <col min="3" max="5" width="11.7109375" style="23" customWidth="1"/>
    <col min="6" max="6" width="11.8515625" style="23" customWidth="1"/>
    <col min="7" max="7" width="9.140625" style="23" customWidth="1"/>
    <col min="8" max="8" width="11.421875" style="23" customWidth="1"/>
    <col min="9" max="16384" width="9.140625" style="23" customWidth="1"/>
  </cols>
  <sheetData>
    <row r="1" spans="1:8" s="162" customFormat="1" ht="12">
      <c r="A1" s="247" t="s">
        <v>644</v>
      </c>
      <c r="B1" s="247"/>
      <c r="C1" s="247"/>
      <c r="D1" s="247"/>
      <c r="F1" s="772"/>
      <c r="G1" s="772"/>
      <c r="H1" s="772"/>
    </row>
    <row r="2" spans="1:4" ht="10.5" thickBot="1">
      <c r="A2" s="311"/>
      <c r="B2" s="233"/>
      <c r="C2" s="233"/>
      <c r="D2" s="233"/>
    </row>
    <row r="3" spans="1:6" ht="10.5" thickBot="1">
      <c r="A3" s="332"/>
      <c r="B3" s="332"/>
      <c r="C3" s="363" t="s">
        <v>584</v>
      </c>
      <c r="D3" s="363" t="s">
        <v>581</v>
      </c>
      <c r="E3" s="595" t="s">
        <v>601</v>
      </c>
      <c r="F3" s="709" t="s">
        <v>886</v>
      </c>
    </row>
    <row r="4" spans="1:6" ht="9.75">
      <c r="A4" s="839" t="s">
        <v>110</v>
      </c>
      <c r="B4" s="839"/>
      <c r="C4" s="43"/>
      <c r="D4" s="43"/>
      <c r="E4" s="577"/>
      <c r="F4" s="577"/>
    </row>
    <row r="5" spans="1:6" ht="9.75">
      <c r="A5" s="28"/>
      <c r="B5" s="28" t="s">
        <v>111</v>
      </c>
      <c r="C5" s="559">
        <v>-4.575102397912076</v>
      </c>
      <c r="D5" s="559">
        <v>-2.4</v>
      </c>
      <c r="E5" s="292">
        <v>4.991848135592676</v>
      </c>
      <c r="F5" s="292">
        <v>1.4376173335124633</v>
      </c>
    </row>
    <row r="6" spans="1:6" ht="9.75">
      <c r="A6" s="28"/>
      <c r="B6" s="364" t="s">
        <v>112</v>
      </c>
      <c r="C6" s="560">
        <v>-11.313691573218009</v>
      </c>
      <c r="D6" s="560">
        <v>-5.71</v>
      </c>
      <c r="E6" s="292">
        <v>3.3723360421280972</v>
      </c>
      <c r="F6" s="292">
        <v>2.52474191148859</v>
      </c>
    </row>
    <row r="7" spans="1:6" ht="9.75">
      <c r="A7" s="28"/>
      <c r="B7" s="364" t="s">
        <v>113</v>
      </c>
      <c r="C7" s="560">
        <v>-32.246831020293115</v>
      </c>
      <c r="D7" s="560">
        <v>-20.35</v>
      </c>
      <c r="E7" s="292">
        <v>-5.314101115163012</v>
      </c>
      <c r="F7" s="292">
        <v>8.990316550980637</v>
      </c>
    </row>
    <row r="8" spans="1:6" ht="9.75">
      <c r="A8" s="28"/>
      <c r="B8" s="28" t="s">
        <v>114</v>
      </c>
      <c r="C8" s="42">
        <v>0.99554452264681</v>
      </c>
      <c r="D8" s="42">
        <v>6.71</v>
      </c>
      <c r="E8" s="292">
        <v>7.273244991213744</v>
      </c>
      <c r="F8" s="292">
        <v>4.233425622361466</v>
      </c>
    </row>
    <row r="9" spans="1:6" ht="9.75">
      <c r="A9" s="28"/>
      <c r="B9" s="364" t="s">
        <v>115</v>
      </c>
      <c r="C9" s="614">
        <v>4.600277658249695</v>
      </c>
      <c r="D9" s="614">
        <v>7.6</v>
      </c>
      <c r="E9" s="292">
        <v>8.751168895056693</v>
      </c>
      <c r="F9" s="292">
        <v>3.452182704465926</v>
      </c>
    </row>
    <row r="10" spans="1:6" ht="9.75">
      <c r="A10" s="28"/>
      <c r="B10" s="364" t="s">
        <v>116</v>
      </c>
      <c r="C10" s="614">
        <v>13.649884950224163</v>
      </c>
      <c r="D10" s="614">
        <v>9.61</v>
      </c>
      <c r="E10" s="292">
        <v>11.961046501764244</v>
      </c>
      <c r="F10" s="292">
        <v>1.8264577064769014</v>
      </c>
    </row>
    <row r="11" spans="1:6" ht="9.75">
      <c r="A11" s="28"/>
      <c r="B11" s="56" t="s">
        <v>117</v>
      </c>
      <c r="C11" s="42">
        <v>-3.3939281432651853</v>
      </c>
      <c r="D11" s="42">
        <v>-0.4</v>
      </c>
      <c r="E11" s="292">
        <v>5.53337653898862</v>
      </c>
      <c r="F11" s="292">
        <v>2.1121910078977635</v>
      </c>
    </row>
    <row r="12" spans="1:6" ht="9.75">
      <c r="A12" s="28"/>
      <c r="B12" s="630" t="s">
        <v>628</v>
      </c>
      <c r="C12" s="42">
        <v>-0.1760985278656051</v>
      </c>
      <c r="D12" s="42">
        <v>-2.2</v>
      </c>
      <c r="E12" s="292">
        <v>0.5</v>
      </c>
      <c r="F12" s="292">
        <v>6.382197512553205</v>
      </c>
    </row>
    <row r="13" spans="1:6" ht="9.75">
      <c r="A13" s="28"/>
      <c r="B13" s="28" t="s">
        <v>629</v>
      </c>
      <c r="C13" s="42">
        <v>-31.892058693306126</v>
      </c>
      <c r="D13" s="42">
        <v>-76.2</v>
      </c>
      <c r="E13" s="42">
        <v>-6.1</v>
      </c>
      <c r="F13" s="42">
        <v>-22.295684081509776</v>
      </c>
    </row>
    <row r="14" spans="1:6" ht="9.75">
      <c r="A14" s="28"/>
      <c r="B14" s="28" t="s">
        <v>118</v>
      </c>
      <c r="C14" s="42">
        <v>119.12070224170401</v>
      </c>
      <c r="D14" s="42">
        <v>222.46</v>
      </c>
      <c r="E14" s="292">
        <v>10.228569835501716</v>
      </c>
      <c r="F14" s="292">
        <v>-10.60907124120881</v>
      </c>
    </row>
    <row r="15" spans="1:6" ht="10.5" thickBot="1">
      <c r="A15" s="365"/>
      <c r="B15" s="365"/>
      <c r="C15" s="366"/>
      <c r="D15" s="366"/>
      <c r="E15" s="561"/>
      <c r="F15" s="561"/>
    </row>
    <row r="16" spans="1:6" ht="12" thickBot="1">
      <c r="A16" s="840" t="s">
        <v>119</v>
      </c>
      <c r="B16" s="840"/>
      <c r="C16" s="370" t="s">
        <v>584</v>
      </c>
      <c r="D16" s="370" t="s">
        <v>581</v>
      </c>
      <c r="E16" s="370" t="s">
        <v>670</v>
      </c>
      <c r="F16" s="774" t="s">
        <v>903</v>
      </c>
    </row>
    <row r="17" spans="1:6" ht="9.75">
      <c r="A17" s="28"/>
      <c r="B17" s="28" t="s">
        <v>120</v>
      </c>
      <c r="C17" s="42">
        <v>6.354704985304409</v>
      </c>
      <c r="D17" s="42">
        <v>3.9</v>
      </c>
      <c r="E17" s="42">
        <v>12</v>
      </c>
      <c r="F17" s="42">
        <v>2.565367700942531</v>
      </c>
    </row>
    <row r="18" spans="1:6" ht="9.75">
      <c r="A18" s="28"/>
      <c r="B18" s="580" t="s">
        <v>34</v>
      </c>
      <c r="C18" s="292">
        <v>4.65</v>
      </c>
      <c r="D18" s="292">
        <v>4.1</v>
      </c>
      <c r="E18" s="292">
        <v>10.4</v>
      </c>
      <c r="F18" s="292">
        <v>2.928532775586632</v>
      </c>
    </row>
    <row r="19" spans="1:6" ht="9.75">
      <c r="A19" s="28"/>
      <c r="B19" s="394" t="s">
        <v>26</v>
      </c>
      <c r="C19" s="292">
        <v>88.6</v>
      </c>
      <c r="D19" s="292">
        <v>-2.67</v>
      </c>
      <c r="E19" s="292">
        <v>14.2</v>
      </c>
      <c r="F19" s="292">
        <v>8.959055573091732</v>
      </c>
    </row>
    <row r="20" spans="1:6" ht="9.75">
      <c r="A20" s="28"/>
      <c r="B20" s="582" t="s">
        <v>27</v>
      </c>
      <c r="C20" s="292">
        <v>0.93</v>
      </c>
      <c r="D20" s="292">
        <v>3.52</v>
      </c>
      <c r="E20" s="292">
        <v>9.4</v>
      </c>
      <c r="F20" s="292">
        <v>3.8356320666274826</v>
      </c>
    </row>
    <row r="21" spans="1:6" ht="9.75">
      <c r="A21" s="28"/>
      <c r="B21" s="544" t="s">
        <v>484</v>
      </c>
      <c r="C21" s="291">
        <v>-32.62</v>
      </c>
      <c r="D21" s="291">
        <v>-17.66</v>
      </c>
      <c r="E21" s="291">
        <v>14.7</v>
      </c>
      <c r="F21" s="291">
        <v>10.064820245500272</v>
      </c>
    </row>
    <row r="22" spans="1:6" ht="9.75">
      <c r="A22" s="28"/>
      <c r="B22" s="544" t="s">
        <v>97</v>
      </c>
      <c r="C22" s="291">
        <v>7.22</v>
      </c>
      <c r="D22" s="291">
        <v>6.02</v>
      </c>
      <c r="E22" s="291">
        <v>8.9</v>
      </c>
      <c r="F22" s="291">
        <v>3.229397362050335</v>
      </c>
    </row>
    <row r="23" spans="1:6" ht="9.75">
      <c r="A23" s="28"/>
      <c r="B23" s="265" t="s">
        <v>28</v>
      </c>
      <c r="C23" s="292">
        <v>10.45</v>
      </c>
      <c r="D23" s="292">
        <v>8.23</v>
      </c>
      <c r="E23" s="292">
        <v>12.5</v>
      </c>
      <c r="F23" s="292">
        <v>2.9085561380783957</v>
      </c>
    </row>
    <row r="24" spans="1:6" ht="9.75">
      <c r="A24" s="28"/>
      <c r="B24" s="541" t="s">
        <v>29</v>
      </c>
      <c r="C24" s="291">
        <v>3.85</v>
      </c>
      <c r="D24" s="291">
        <v>-1.1</v>
      </c>
      <c r="E24" s="291">
        <v>7.9</v>
      </c>
      <c r="F24" s="291">
        <v>2.9694376188762703</v>
      </c>
    </row>
    <row r="25" spans="1:6" ht="9.75">
      <c r="A25" s="28"/>
      <c r="B25" s="265" t="s">
        <v>485</v>
      </c>
      <c r="C25" s="292">
        <v>-2.96</v>
      </c>
      <c r="D25" s="292">
        <v>-12.9</v>
      </c>
      <c r="E25" s="292">
        <v>-8.1</v>
      </c>
      <c r="F25" s="292">
        <v>11.67287429389711</v>
      </c>
    </row>
    <row r="26" spans="1:6" ht="9.75">
      <c r="A26" s="28"/>
      <c r="B26" s="583" t="s">
        <v>30</v>
      </c>
      <c r="C26" s="291">
        <v>-37.27</v>
      </c>
      <c r="D26" s="291">
        <v>-21.14</v>
      </c>
      <c r="E26" s="291">
        <v>-49.9</v>
      </c>
      <c r="F26" s="291">
        <v>26.184065610313127</v>
      </c>
    </row>
    <row r="27" spans="1:6" ht="9.75">
      <c r="A27" s="28"/>
      <c r="B27" s="584" t="s">
        <v>31</v>
      </c>
      <c r="C27" s="291">
        <v>12.18</v>
      </c>
      <c r="D27" s="291">
        <v>-10.86</v>
      </c>
      <c r="E27" s="291">
        <v>1</v>
      </c>
      <c r="F27" s="291">
        <v>6.426507783226896</v>
      </c>
    </row>
    <row r="28" spans="1:6" ht="9.75">
      <c r="A28" s="28"/>
      <c r="B28" s="394" t="s">
        <v>32</v>
      </c>
      <c r="C28" s="292">
        <v>67.61</v>
      </c>
      <c r="D28" s="292">
        <v>50.18</v>
      </c>
      <c r="E28" s="292">
        <v>39.4</v>
      </c>
      <c r="F28" s="292">
        <v>-15.82952663417511</v>
      </c>
    </row>
    <row r="29" spans="1:8" ht="9.75">
      <c r="A29" s="28"/>
      <c r="B29" s="583" t="s">
        <v>33</v>
      </c>
      <c r="C29" s="291">
        <v>137.5</v>
      </c>
      <c r="D29" s="291">
        <v>-13.24</v>
      </c>
      <c r="E29" s="291">
        <v>51.8</v>
      </c>
      <c r="F29" s="291">
        <v>-62.14995213403665</v>
      </c>
      <c r="H29" s="18"/>
    </row>
    <row r="30" spans="1:8" ht="10.5" thickBot="1">
      <c r="A30" s="28"/>
      <c r="B30" s="585" t="s">
        <v>10</v>
      </c>
      <c r="C30" s="292">
        <v>-7.665725233281492</v>
      </c>
      <c r="D30" s="292">
        <v>-14.85</v>
      </c>
      <c r="E30" s="292">
        <v>-0.6</v>
      </c>
      <c r="F30" s="292">
        <v>-1.656321195432085</v>
      </c>
      <c r="H30" s="18"/>
    </row>
    <row r="31" spans="1:8" ht="9.75">
      <c r="A31" s="28"/>
      <c r="B31" s="769" t="s">
        <v>121</v>
      </c>
      <c r="C31" s="292">
        <v>12.08</v>
      </c>
      <c r="D31" s="292">
        <v>4.8</v>
      </c>
      <c r="E31" s="292">
        <v>15.7</v>
      </c>
      <c r="F31" s="292">
        <v>4.015391231197398</v>
      </c>
      <c r="H31" s="18"/>
    </row>
    <row r="32" spans="1:8" ht="9.75">
      <c r="A32" s="28"/>
      <c r="B32" s="231" t="s">
        <v>57</v>
      </c>
      <c r="C32" s="292">
        <v>4.49</v>
      </c>
      <c r="D32" s="292">
        <v>2.6</v>
      </c>
      <c r="E32" s="292">
        <v>24.1</v>
      </c>
      <c r="F32" s="292">
        <v>2.15481965677742</v>
      </c>
      <c r="H32" s="18"/>
    </row>
    <row r="33" spans="1:8" ht="15" customHeight="1">
      <c r="A33" s="28"/>
      <c r="B33" s="231" t="s">
        <v>27</v>
      </c>
      <c r="C33" s="292">
        <v>18.86</v>
      </c>
      <c r="D33" s="292">
        <v>6.3</v>
      </c>
      <c r="E33" s="292">
        <v>25.8</v>
      </c>
      <c r="F33" s="292">
        <v>6.196896486776197</v>
      </c>
      <c r="H33" s="18"/>
    </row>
    <row r="34" spans="1:8" ht="15" customHeight="1">
      <c r="A34" s="28"/>
      <c r="B34" s="586" t="s">
        <v>484</v>
      </c>
      <c r="C34" s="291">
        <v>15.71</v>
      </c>
      <c r="D34" s="291">
        <v>1.5</v>
      </c>
      <c r="E34" s="291">
        <v>35.1</v>
      </c>
      <c r="F34" s="291">
        <v>-6.705028915911868</v>
      </c>
      <c r="H34" s="18"/>
    </row>
    <row r="35" spans="1:8" ht="15" customHeight="1">
      <c r="A35" s="28"/>
      <c r="B35" s="541" t="s">
        <v>97</v>
      </c>
      <c r="C35" s="291">
        <v>19.74</v>
      </c>
      <c r="D35" s="291">
        <v>7.6</v>
      </c>
      <c r="E35" s="291">
        <v>23.4</v>
      </c>
      <c r="F35" s="291">
        <v>7.892528275633666</v>
      </c>
      <c r="H35" s="18"/>
    </row>
    <row r="36" spans="1:8" ht="15" customHeight="1">
      <c r="A36" s="28"/>
      <c r="B36" s="265" t="s">
        <v>98</v>
      </c>
      <c r="C36" s="292">
        <v>30.06</v>
      </c>
      <c r="D36" s="292">
        <v>13.7</v>
      </c>
      <c r="E36" s="292">
        <v>25.7</v>
      </c>
      <c r="F36" s="292">
        <v>9.924856335205675</v>
      </c>
      <c r="H36" s="18"/>
    </row>
    <row r="37" spans="1:8" ht="15" customHeight="1">
      <c r="A37" s="28"/>
      <c r="B37" s="265" t="s">
        <v>485</v>
      </c>
      <c r="C37" s="292">
        <v>28.96</v>
      </c>
      <c r="D37" s="292">
        <v>-17.1</v>
      </c>
      <c r="E37" s="292">
        <v>19.5</v>
      </c>
      <c r="F37" s="292">
        <v>-3.772632719289973</v>
      </c>
      <c r="H37" s="18"/>
    </row>
    <row r="38" spans="1:6" ht="15" customHeight="1">
      <c r="A38" s="28"/>
      <c r="B38" s="265" t="s">
        <v>28</v>
      </c>
      <c r="C38" s="292">
        <v>6.92</v>
      </c>
      <c r="D38" s="292">
        <v>1.1</v>
      </c>
      <c r="E38" s="292">
        <v>8.7</v>
      </c>
      <c r="F38" s="292">
        <v>3.9218404315387545</v>
      </c>
    </row>
    <row r="39" spans="1:8" ht="15" customHeight="1">
      <c r="A39" s="28"/>
      <c r="B39" s="265" t="s">
        <v>32</v>
      </c>
      <c r="C39" s="292">
        <v>21.19</v>
      </c>
      <c r="D39" s="292">
        <v>32.3</v>
      </c>
      <c r="E39" s="292">
        <v>27.3</v>
      </c>
      <c r="F39" s="292">
        <v>2.9676014027592714</v>
      </c>
      <c r="H39" s="18"/>
    </row>
    <row r="40" spans="1:6" ht="18.75">
      <c r="A40" s="28"/>
      <c r="B40" s="274" t="s">
        <v>99</v>
      </c>
      <c r="C40" s="292">
        <v>40.59</v>
      </c>
      <c r="D40" s="292">
        <v>11.2</v>
      </c>
      <c r="E40" s="292">
        <v>16.1</v>
      </c>
      <c r="F40" s="292">
        <v>-20.872117481429555</v>
      </c>
    </row>
    <row r="41" spans="1:8" ht="15" customHeight="1" thickBot="1">
      <c r="A41" s="28"/>
      <c r="B41" s="546" t="s">
        <v>483</v>
      </c>
      <c r="C41" s="629">
        <v>15.12</v>
      </c>
      <c r="D41" s="629">
        <v>6.2</v>
      </c>
      <c r="E41" s="629">
        <v>-0.2</v>
      </c>
      <c r="F41" s="629">
        <v>-2.628990547167348</v>
      </c>
      <c r="H41" s="18"/>
    </row>
    <row r="42" spans="1:6" ht="15" customHeight="1">
      <c r="A42" s="28"/>
      <c r="B42" s="580" t="s">
        <v>122</v>
      </c>
      <c r="C42" s="692">
        <v>2.16</v>
      </c>
      <c r="D42" s="628">
        <v>5.5</v>
      </c>
      <c r="E42" s="659">
        <v>1.4</v>
      </c>
      <c r="F42" s="659">
        <v>1.3069698614986294</v>
      </c>
    </row>
    <row r="43" spans="1:5" ht="9.75">
      <c r="A43" s="368"/>
      <c r="C43" s="58"/>
      <c r="D43" s="58"/>
      <c r="E43" s="369"/>
    </row>
    <row r="44" spans="1:5" ht="10.5">
      <c r="A44" s="631" t="s">
        <v>630</v>
      </c>
      <c r="B44" s="296"/>
      <c r="C44" s="296"/>
      <c r="D44" s="31"/>
      <c r="E44" s="18"/>
    </row>
    <row r="45" spans="1:5" ht="21" customHeight="1">
      <c r="A45" s="841" t="s">
        <v>642</v>
      </c>
      <c r="B45" s="841"/>
      <c r="C45" s="841"/>
      <c r="D45" s="627"/>
      <c r="E45" s="18"/>
    </row>
  </sheetData>
  <sheetProtection/>
  <mergeCells count="3">
    <mergeCell ref="A4:B4"/>
    <mergeCell ref="A16:B16"/>
    <mergeCell ref="A45:C45"/>
  </mergeCells>
  <printOptions/>
  <pageMargins left="0" right="0" top="0" bottom="0" header="0.31496062992125984" footer="0.31496062992125984"/>
  <pageSetup fitToHeight="0" orientation="landscape" r:id="rId1"/>
</worksheet>
</file>

<file path=xl/worksheets/sheet48.xml><?xml version="1.0" encoding="utf-8"?>
<worksheet xmlns="http://schemas.openxmlformats.org/spreadsheetml/2006/main" xmlns:r="http://schemas.openxmlformats.org/officeDocument/2006/relationships">
  <sheetPr>
    <tabColor rgb="FF92D050"/>
  </sheetPr>
  <dimension ref="A1:F48"/>
  <sheetViews>
    <sheetView zoomScalePageLayoutView="0" workbookViewId="0" topLeftCell="A4">
      <selection activeCell="L37" sqref="L37"/>
    </sheetView>
  </sheetViews>
  <sheetFormatPr defaultColWidth="9.140625" defaultRowHeight="15"/>
  <cols>
    <col min="1" max="1" width="11.7109375" style="23" customWidth="1"/>
    <col min="2" max="2" width="37.00390625" style="23" customWidth="1"/>
    <col min="3" max="6" width="11.7109375" style="23" customWidth="1"/>
    <col min="7" max="16384" width="9.140625" style="23" customWidth="1"/>
  </cols>
  <sheetData>
    <row r="1" spans="1:4" s="162" customFormat="1" ht="12">
      <c r="A1" s="371" t="s">
        <v>433</v>
      </c>
      <c r="B1" s="371"/>
      <c r="C1" s="371"/>
      <c r="D1" s="371"/>
    </row>
    <row r="2" spans="1:4" ht="6.75" customHeight="1" thickBot="1">
      <c r="A2" s="372"/>
      <c r="B2" s="233"/>
      <c r="C2" s="233"/>
      <c r="D2" s="233"/>
    </row>
    <row r="3" spans="1:6" ht="10.5" thickBot="1">
      <c r="A3" s="332"/>
      <c r="B3" s="332"/>
      <c r="C3" s="363" t="s">
        <v>681</v>
      </c>
      <c r="D3" s="363" t="s">
        <v>682</v>
      </c>
      <c r="E3" s="363" t="s">
        <v>671</v>
      </c>
      <c r="F3" s="709" t="s">
        <v>887</v>
      </c>
    </row>
    <row r="4" spans="1:6" ht="9.75">
      <c r="A4" s="839" t="s">
        <v>223</v>
      </c>
      <c r="B4" s="839"/>
      <c r="C4" s="43"/>
      <c r="F4" s="60"/>
    </row>
    <row r="5" spans="1:6" ht="9.75">
      <c r="A5" s="28"/>
      <c r="B5" s="28" t="s">
        <v>224</v>
      </c>
      <c r="C5" s="373">
        <f>'А22'!C5</f>
        <v>-4.575102397912076</v>
      </c>
      <c r="D5" s="373">
        <f>'А22'!D5</f>
        <v>-2.4</v>
      </c>
      <c r="E5" s="373">
        <f>'А22'!E5</f>
        <v>4.991848135592676</v>
      </c>
      <c r="F5" s="468">
        <f>'А22'!F5</f>
        <v>1.4376173335124633</v>
      </c>
    </row>
    <row r="6" spans="1:6" ht="9.75">
      <c r="A6" s="28"/>
      <c r="B6" s="364" t="s">
        <v>219</v>
      </c>
      <c r="C6" s="374">
        <f>'А22'!C6</f>
        <v>-11.313691573218009</v>
      </c>
      <c r="D6" s="374">
        <f>'А22'!D6</f>
        <v>-5.71</v>
      </c>
      <c r="E6" s="374">
        <f>'А22'!E6</f>
        <v>3.3723360421280972</v>
      </c>
      <c r="F6" s="469">
        <f>'А22'!F6</f>
        <v>2.52474191148859</v>
      </c>
    </row>
    <row r="7" spans="1:6" ht="9.75">
      <c r="A7" s="28"/>
      <c r="B7" s="364" t="s">
        <v>220</v>
      </c>
      <c r="C7" s="374">
        <f>'А22'!C7</f>
        <v>-32.246831020293115</v>
      </c>
      <c r="D7" s="374">
        <f>'А22'!D7</f>
        <v>-20.35</v>
      </c>
      <c r="E7" s="374">
        <f>'А22'!E7</f>
        <v>-5.314101115163012</v>
      </c>
      <c r="F7" s="469">
        <f>'А22'!F7</f>
        <v>8.990316550980637</v>
      </c>
    </row>
    <row r="8" spans="1:6" ht="9.75">
      <c r="A8" s="28"/>
      <c r="B8" s="28" t="s">
        <v>225</v>
      </c>
      <c r="C8" s="373">
        <f>'А22'!C8</f>
        <v>0.99554452264681</v>
      </c>
      <c r="D8" s="373">
        <f>'А22'!D8</f>
        <v>6.71</v>
      </c>
      <c r="E8" s="373">
        <f>'А22'!E8</f>
        <v>7.273244991213744</v>
      </c>
      <c r="F8" s="468">
        <f>'А22'!F8</f>
        <v>4.233425622361466</v>
      </c>
    </row>
    <row r="9" spans="1:6" ht="9.75">
      <c r="A9" s="28"/>
      <c r="B9" s="364" t="s">
        <v>221</v>
      </c>
      <c r="C9" s="374">
        <f>'А22'!C9</f>
        <v>4.600277658249695</v>
      </c>
      <c r="D9" s="374">
        <f>'А22'!D9</f>
        <v>7.6</v>
      </c>
      <c r="E9" s="374">
        <f>'А22'!E9</f>
        <v>8.751168895056693</v>
      </c>
      <c r="F9" s="469">
        <f>'А22'!F9</f>
        <v>3.452182704465926</v>
      </c>
    </row>
    <row r="10" spans="1:6" ht="9.75">
      <c r="A10" s="28"/>
      <c r="B10" s="364" t="s">
        <v>222</v>
      </c>
      <c r="C10" s="374">
        <f>'А22'!C10</f>
        <v>13.649884950224163</v>
      </c>
      <c r="D10" s="374">
        <f>'А22'!D10</f>
        <v>9.61</v>
      </c>
      <c r="E10" s="374">
        <f>'А22'!E10</f>
        <v>11.961046501764244</v>
      </c>
      <c r="F10" s="469">
        <f>'А22'!F10</f>
        <v>1.8264577064769014</v>
      </c>
    </row>
    <row r="11" spans="1:6" ht="9.75">
      <c r="A11" s="28"/>
      <c r="B11" s="56" t="s">
        <v>226</v>
      </c>
      <c r="C11" s="373">
        <f>'А22'!C11</f>
        <v>-3.3939281432651853</v>
      </c>
      <c r="D11" s="373">
        <f>'А22'!D11</f>
        <v>-0.4</v>
      </c>
      <c r="E11" s="373">
        <f>'А22'!E11</f>
        <v>5.53337653898862</v>
      </c>
      <c r="F11" s="468">
        <f>'А22'!F11</f>
        <v>2.1121910078977635</v>
      </c>
    </row>
    <row r="12" spans="1:6" ht="9.75">
      <c r="A12" s="28"/>
      <c r="B12" s="28" t="s">
        <v>631</v>
      </c>
      <c r="C12" s="373">
        <f>'А22'!C12</f>
        <v>-0.1760985278656051</v>
      </c>
      <c r="D12" s="373">
        <f>'А22'!D12</f>
        <v>-2.2</v>
      </c>
      <c r="E12" s="373">
        <f>'А22'!E12</f>
        <v>0.5</v>
      </c>
      <c r="F12" s="468">
        <f>'А22'!F12</f>
        <v>6.382197512553205</v>
      </c>
    </row>
    <row r="13" spans="1:6" ht="9.75">
      <c r="A13" s="28"/>
      <c r="B13" s="28" t="s">
        <v>632</v>
      </c>
      <c r="C13" s="373">
        <f>'А22'!C13</f>
        <v>-31.892058693306126</v>
      </c>
      <c r="D13" s="373">
        <f>'А22'!D13</f>
        <v>-76.2</v>
      </c>
      <c r="E13" s="373">
        <f>'А22'!E13</f>
        <v>-6.1</v>
      </c>
      <c r="F13" s="468">
        <f>'А22'!F13</f>
        <v>-22.295684081509776</v>
      </c>
    </row>
    <row r="14" spans="1:6" ht="9.75">
      <c r="A14" s="28"/>
      <c r="B14" s="28" t="s">
        <v>227</v>
      </c>
      <c r="C14" s="373">
        <f>'А22'!C14</f>
        <v>119.12070224170401</v>
      </c>
      <c r="D14" s="373">
        <f>'А22'!D14</f>
        <v>222.46</v>
      </c>
      <c r="E14" s="373">
        <f>'А22'!E14</f>
        <v>10.228569835501716</v>
      </c>
      <c r="F14" s="468">
        <f>'А22'!F14</f>
        <v>-10.60907124120881</v>
      </c>
    </row>
    <row r="15" spans="1:6" ht="6" customHeight="1" thickBot="1">
      <c r="A15" s="365"/>
      <c r="B15" s="365"/>
      <c r="C15" s="366"/>
      <c r="D15" s="366"/>
      <c r="E15" s="366"/>
      <c r="F15" s="366"/>
    </row>
    <row r="16" spans="1:6" ht="12" thickBot="1">
      <c r="A16" s="840" t="s">
        <v>228</v>
      </c>
      <c r="B16" s="840"/>
      <c r="C16" s="698" t="s">
        <v>681</v>
      </c>
      <c r="D16" s="698" t="s">
        <v>682</v>
      </c>
      <c r="E16" s="698" t="s">
        <v>671</v>
      </c>
      <c r="F16" s="774" t="s">
        <v>902</v>
      </c>
    </row>
    <row r="17" spans="1:6" ht="9.75">
      <c r="A17" s="28"/>
      <c r="B17" s="28" t="s">
        <v>229</v>
      </c>
      <c r="C17" s="373">
        <f>'А22'!C17</f>
        <v>6.354704985304409</v>
      </c>
      <c r="D17" s="373">
        <f>'А22'!D17</f>
        <v>3.9</v>
      </c>
      <c r="E17" s="373">
        <f>'А22'!E17</f>
        <v>12</v>
      </c>
      <c r="F17" s="468">
        <f>'А22'!F17</f>
        <v>2.565367700942531</v>
      </c>
    </row>
    <row r="18" spans="1:6" ht="9.75">
      <c r="A18" s="28"/>
      <c r="B18" s="367" t="s">
        <v>633</v>
      </c>
      <c r="C18" s="373">
        <f>'А22'!C18</f>
        <v>4.65</v>
      </c>
      <c r="D18" s="373">
        <f>'А22'!D18</f>
        <v>4.1</v>
      </c>
      <c r="E18" s="373">
        <f>'А22'!E18</f>
        <v>10.4</v>
      </c>
      <c r="F18" s="468">
        <f>'А22'!F18</f>
        <v>2.928532775586632</v>
      </c>
    </row>
    <row r="19" spans="1:6" ht="9.75">
      <c r="A19" s="28"/>
      <c r="B19" s="28" t="s">
        <v>230</v>
      </c>
      <c r="C19" s="373">
        <f>'А22'!C19</f>
        <v>88.6</v>
      </c>
      <c r="D19" s="373">
        <f>'А22'!D19</f>
        <v>-2.67</v>
      </c>
      <c r="E19" s="373">
        <f>'А22'!E19</f>
        <v>14.2</v>
      </c>
      <c r="F19" s="468">
        <f>'А22'!F19</f>
        <v>8.959055573091732</v>
      </c>
    </row>
    <row r="20" spans="1:6" ht="9.75">
      <c r="A20" s="28"/>
      <c r="B20" s="28" t="s">
        <v>154</v>
      </c>
      <c r="C20" s="373">
        <f>'А22'!C20</f>
        <v>0.93</v>
      </c>
      <c r="D20" s="373">
        <f>'А22'!D20</f>
        <v>3.52</v>
      </c>
      <c r="E20" s="373">
        <f>'А22'!E20</f>
        <v>9.4</v>
      </c>
      <c r="F20" s="468">
        <f>'А22'!F20</f>
        <v>3.8356320666274826</v>
      </c>
    </row>
    <row r="21" spans="1:6" ht="9.75">
      <c r="A21" s="28"/>
      <c r="B21" s="364" t="s">
        <v>155</v>
      </c>
      <c r="C21" s="373">
        <f>'А22'!C21</f>
        <v>-32.62</v>
      </c>
      <c r="D21" s="373">
        <f>'А22'!D21</f>
        <v>-17.66</v>
      </c>
      <c r="E21" s="373">
        <f>'А22'!E21</f>
        <v>14.7</v>
      </c>
      <c r="F21" s="468">
        <f>'А22'!F21</f>
        <v>10.064820245500272</v>
      </c>
    </row>
    <row r="22" spans="1:6" ht="9.75">
      <c r="A22" s="28"/>
      <c r="B22" s="364" t="s">
        <v>156</v>
      </c>
      <c r="C22" s="373">
        <f>'А22'!C22</f>
        <v>7.22</v>
      </c>
      <c r="D22" s="373">
        <f>'А22'!D22</f>
        <v>6.02</v>
      </c>
      <c r="E22" s="373">
        <f>'А22'!E22</f>
        <v>8.9</v>
      </c>
      <c r="F22" s="468">
        <f>'А22'!F22</f>
        <v>3.229397362050335</v>
      </c>
    </row>
    <row r="23" spans="1:6" ht="9.75">
      <c r="A23" s="28"/>
      <c r="B23" s="28" t="s">
        <v>157</v>
      </c>
      <c r="C23" s="373">
        <f>'А22'!C23</f>
        <v>10.45</v>
      </c>
      <c r="D23" s="373">
        <f>'А22'!D23</f>
        <v>8.23</v>
      </c>
      <c r="E23" s="373">
        <f>'А22'!E23</f>
        <v>12.5</v>
      </c>
      <c r="F23" s="468">
        <f>'А22'!F23</f>
        <v>2.9085561380783957</v>
      </c>
    </row>
    <row r="24" spans="1:6" ht="9.75">
      <c r="A24" s="28"/>
      <c r="B24" s="375" t="s">
        <v>158</v>
      </c>
      <c r="C24" s="373">
        <f>'А22'!C24</f>
        <v>3.85</v>
      </c>
      <c r="D24" s="373">
        <f>'А22'!D24</f>
        <v>-1.1</v>
      </c>
      <c r="E24" s="373">
        <f>'А22'!E24</f>
        <v>7.9</v>
      </c>
      <c r="F24" s="468">
        <f>'А22'!F24</f>
        <v>2.9694376188762703</v>
      </c>
    </row>
    <row r="25" spans="1:6" ht="9.75">
      <c r="A25" s="28"/>
      <c r="B25" s="28" t="s">
        <v>159</v>
      </c>
      <c r="C25" s="373">
        <f>'А22'!C25</f>
        <v>-2.96</v>
      </c>
      <c r="D25" s="373">
        <f>'А22'!D25</f>
        <v>-12.9</v>
      </c>
      <c r="E25" s="373">
        <f>'А22'!E25</f>
        <v>-8.1</v>
      </c>
      <c r="F25" s="468">
        <f>'А22'!F25</f>
        <v>11.67287429389711</v>
      </c>
    </row>
    <row r="26" spans="1:6" ht="9.75">
      <c r="A26" s="28"/>
      <c r="B26" s="364" t="s">
        <v>160</v>
      </c>
      <c r="C26" s="373">
        <f>'А22'!C26</f>
        <v>-37.27</v>
      </c>
      <c r="D26" s="373">
        <f>'А22'!D26</f>
        <v>-21.14</v>
      </c>
      <c r="E26" s="373">
        <f>'А22'!E26</f>
        <v>-49.9</v>
      </c>
      <c r="F26" s="468">
        <f>'А22'!F26</f>
        <v>26.184065610313127</v>
      </c>
    </row>
    <row r="27" spans="1:6" ht="9.75">
      <c r="A27" s="28"/>
      <c r="B27" s="364" t="s">
        <v>161</v>
      </c>
      <c r="C27" s="373">
        <f>'А22'!C27</f>
        <v>12.18</v>
      </c>
      <c r="D27" s="373">
        <f>'А22'!D27</f>
        <v>-10.86</v>
      </c>
      <c r="E27" s="373">
        <f>'А22'!E27</f>
        <v>1</v>
      </c>
      <c r="F27" s="468">
        <f>'А22'!F27</f>
        <v>6.426507783226896</v>
      </c>
    </row>
    <row r="28" spans="1:6" ht="9.75">
      <c r="A28" s="28"/>
      <c r="B28" s="28" t="s">
        <v>162</v>
      </c>
      <c r="C28" s="373">
        <f>'А22'!C28</f>
        <v>67.61</v>
      </c>
      <c r="D28" s="373">
        <f>'А22'!D28</f>
        <v>50.18</v>
      </c>
      <c r="E28" s="373">
        <f>'А22'!E28</f>
        <v>39.4</v>
      </c>
      <c r="F28" s="468">
        <f>'А22'!F28</f>
        <v>-15.82952663417511</v>
      </c>
    </row>
    <row r="29" spans="1:6" ht="9.75">
      <c r="A29" s="28"/>
      <c r="B29" s="364" t="s">
        <v>163</v>
      </c>
      <c r="C29" s="373">
        <f>'А22'!C29</f>
        <v>137.5</v>
      </c>
      <c r="D29" s="373">
        <f>'А22'!D29</f>
        <v>-13.24</v>
      </c>
      <c r="E29" s="373">
        <f>'А22'!E29</f>
        <v>51.8</v>
      </c>
      <c r="F29" s="468">
        <f>'А22'!F29</f>
        <v>-62.14995213403665</v>
      </c>
    </row>
    <row r="30" spans="1:6" ht="9.75">
      <c r="A30" s="28"/>
      <c r="B30" s="28" t="s">
        <v>140</v>
      </c>
      <c r="C30" s="373">
        <f>'А22'!C30</f>
        <v>-7.665725233281492</v>
      </c>
      <c r="D30" s="373">
        <f>'А22'!D30</f>
        <v>-14.85</v>
      </c>
      <c r="E30" s="373">
        <f>'А22'!E30</f>
        <v>-0.6</v>
      </c>
      <c r="F30" s="468">
        <f>'А22'!F30</f>
        <v>-1.656321195432085</v>
      </c>
    </row>
    <row r="31" spans="1:6" ht="9.75">
      <c r="A31" s="28"/>
      <c r="B31" s="367" t="s">
        <v>231</v>
      </c>
      <c r="C31" s="373">
        <f>'А22'!C31</f>
        <v>12.08</v>
      </c>
      <c r="D31" s="373">
        <f>'А22'!D31</f>
        <v>4.8</v>
      </c>
      <c r="E31" s="373">
        <f>'А22'!E31</f>
        <v>15.7</v>
      </c>
      <c r="F31" s="468">
        <f>'А22'!F31</f>
        <v>4.015391231197398</v>
      </c>
    </row>
    <row r="32" spans="1:6" ht="9.75">
      <c r="A32" s="28"/>
      <c r="B32" s="375" t="s">
        <v>184</v>
      </c>
      <c r="C32" s="373">
        <f>'А22'!C32</f>
        <v>4.49</v>
      </c>
      <c r="D32" s="373">
        <f>'А22'!D32</f>
        <v>2.6</v>
      </c>
      <c r="E32" s="373">
        <f>'А22'!E32</f>
        <v>24.1</v>
      </c>
      <c r="F32" s="468">
        <f>'А22'!F32</f>
        <v>2.15481965677742</v>
      </c>
    </row>
    <row r="33" spans="1:6" ht="9.75">
      <c r="A33" s="28"/>
      <c r="B33" s="375" t="s">
        <v>154</v>
      </c>
      <c r="C33" s="373">
        <f>'А22'!C33</f>
        <v>18.86</v>
      </c>
      <c r="D33" s="373">
        <f>'А22'!D33</f>
        <v>6.3</v>
      </c>
      <c r="E33" s="373">
        <f>'А22'!E33</f>
        <v>25.8</v>
      </c>
      <c r="F33" s="468">
        <f>'А22'!F33</f>
        <v>6.196896486776197</v>
      </c>
    </row>
    <row r="34" spans="1:6" ht="9.75">
      <c r="A34" s="28"/>
      <c r="B34" s="364" t="s">
        <v>155</v>
      </c>
      <c r="C34" s="373">
        <f>'А22'!C34</f>
        <v>15.71</v>
      </c>
      <c r="D34" s="373">
        <f>'А22'!D34</f>
        <v>1.5</v>
      </c>
      <c r="E34" s="373">
        <f>'А22'!E34</f>
        <v>35.1</v>
      </c>
      <c r="F34" s="468">
        <f>'А22'!F34</f>
        <v>-6.705028915911868</v>
      </c>
    </row>
    <row r="35" spans="1:6" ht="9.75">
      <c r="A35" s="28"/>
      <c r="B35" s="364" t="s">
        <v>156</v>
      </c>
      <c r="C35" s="373">
        <f>'А22'!C35</f>
        <v>19.74</v>
      </c>
      <c r="D35" s="373">
        <f>'А22'!D35</f>
        <v>7.6</v>
      </c>
      <c r="E35" s="373">
        <f>'А22'!E35</f>
        <v>23.4</v>
      </c>
      <c r="F35" s="468">
        <f>'А22'!F35</f>
        <v>7.892528275633666</v>
      </c>
    </row>
    <row r="36" spans="1:6" ht="9.75">
      <c r="A36" s="28"/>
      <c r="B36" s="375" t="s">
        <v>185</v>
      </c>
      <c r="C36" s="373">
        <f>'А22'!C36</f>
        <v>30.06</v>
      </c>
      <c r="D36" s="373">
        <f>'А22'!D36</f>
        <v>13.7</v>
      </c>
      <c r="E36" s="373">
        <f>'А22'!E36</f>
        <v>25.7</v>
      </c>
      <c r="F36" s="468">
        <f>'А22'!F36</f>
        <v>9.924856335205675</v>
      </c>
    </row>
    <row r="37" spans="1:6" ht="9.75">
      <c r="A37" s="28"/>
      <c r="B37" s="375" t="s">
        <v>159</v>
      </c>
      <c r="C37" s="373">
        <f>'А22'!C37</f>
        <v>28.96</v>
      </c>
      <c r="D37" s="373">
        <f>'А22'!D37</f>
        <v>-17.1</v>
      </c>
      <c r="E37" s="373">
        <f>'А22'!E37</f>
        <v>19.5</v>
      </c>
      <c r="F37" s="468">
        <f>'А22'!F37</f>
        <v>-3.772632719289973</v>
      </c>
    </row>
    <row r="38" spans="1:6" ht="9.75">
      <c r="A38" s="28"/>
      <c r="B38" s="375" t="s">
        <v>157</v>
      </c>
      <c r="C38" s="373">
        <f>'А22'!C38</f>
        <v>6.92</v>
      </c>
      <c r="D38" s="373">
        <f>'А22'!D38</f>
        <v>1.1</v>
      </c>
      <c r="E38" s="373">
        <f>'А22'!E38</f>
        <v>8.7</v>
      </c>
      <c r="F38" s="468">
        <f>'А22'!F38</f>
        <v>3.9218404315387545</v>
      </c>
    </row>
    <row r="39" spans="1:6" ht="9.75">
      <c r="A39" s="28"/>
      <c r="B39" s="375" t="s">
        <v>162</v>
      </c>
      <c r="C39" s="373">
        <f>'А22'!C39</f>
        <v>21.19</v>
      </c>
      <c r="D39" s="373">
        <f>'А22'!D39</f>
        <v>32.3</v>
      </c>
      <c r="E39" s="373">
        <f>'А22'!E39</f>
        <v>27.3</v>
      </c>
      <c r="F39" s="468">
        <f>'А22'!F39</f>
        <v>2.9676014027592714</v>
      </c>
    </row>
    <row r="40" spans="1:6" ht="20.25">
      <c r="A40" s="28"/>
      <c r="B40" s="376" t="s">
        <v>187</v>
      </c>
      <c r="C40" s="373">
        <f>'А22'!C40</f>
        <v>40.59</v>
      </c>
      <c r="D40" s="373">
        <f>'А22'!D40</f>
        <v>11.2</v>
      </c>
      <c r="E40" s="373">
        <f>'А22'!E40</f>
        <v>16.1</v>
      </c>
      <c r="F40" s="468">
        <f>'А22'!F40</f>
        <v>-20.872117481429555</v>
      </c>
    </row>
    <row r="41" spans="1:6" ht="9.75">
      <c r="A41" s="28"/>
      <c r="B41" s="375" t="s">
        <v>188</v>
      </c>
      <c r="C41" s="373">
        <f>'А22'!C41</f>
        <v>15.12</v>
      </c>
      <c r="D41" s="373">
        <f>'А22'!D41</f>
        <v>6.2</v>
      </c>
      <c r="E41" s="373">
        <f>'А22'!E41</f>
        <v>-0.2</v>
      </c>
      <c r="F41" s="468">
        <f>'А22'!F41</f>
        <v>-2.628990547167348</v>
      </c>
    </row>
    <row r="42" spans="1:6" ht="9.75">
      <c r="A42" s="28"/>
      <c r="B42" s="367" t="s">
        <v>232</v>
      </c>
      <c r="C42" s="373">
        <f>'А22'!C42</f>
        <v>2.16</v>
      </c>
      <c r="D42" s="373">
        <f>'А22'!D42</f>
        <v>5.5</v>
      </c>
      <c r="E42" s="373">
        <f>'А22'!E42</f>
        <v>1.4</v>
      </c>
      <c r="F42" s="468">
        <f>'А22'!F42</f>
        <v>1.3069698614986294</v>
      </c>
    </row>
    <row r="43" ht="6" customHeight="1">
      <c r="A43" s="368"/>
    </row>
    <row r="44" spans="1:6" ht="11.25">
      <c r="A44" s="60" t="s">
        <v>634</v>
      </c>
      <c r="B44" s="58"/>
      <c r="C44" s="58"/>
      <c r="D44" s="58"/>
      <c r="E44" s="58"/>
      <c r="F44" s="58"/>
    </row>
    <row r="45" s="60" customFormat="1" ht="9.75">
      <c r="A45" s="658" t="s">
        <v>643</v>
      </c>
    </row>
    <row r="46" spans="2:5" s="60" customFormat="1" ht="9.75">
      <c r="B46" s="58"/>
      <c r="C46" s="58"/>
      <c r="D46" s="58"/>
      <c r="E46" s="58"/>
    </row>
    <row r="47" spans="1:2" ht="9.75">
      <c r="A47" s="60"/>
      <c r="B47" s="58"/>
    </row>
    <row r="48" spans="1:2" ht="9.75">
      <c r="A48" s="58"/>
      <c r="B48" s="58"/>
    </row>
  </sheetData>
  <sheetProtection/>
  <mergeCells count="2">
    <mergeCell ref="A4:B4"/>
    <mergeCell ref="A16:B16"/>
  </mergeCells>
  <printOptions/>
  <pageMargins left="0.7086614173228347" right="0.7086614173228347" top="0.7480314960629921" bottom="0.7480314960629921" header="0.31496062992125984" footer="0.31496062992125984"/>
  <pageSetup horizontalDpi="600" verticalDpi="600" orientation="portrait" scale="75" r:id="rId1"/>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tint="-0.24997000396251678"/>
  </sheetPr>
  <dimension ref="A1:J55"/>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10" sqref="I10"/>
    </sheetView>
  </sheetViews>
  <sheetFormatPr defaultColWidth="9.140625" defaultRowHeight="15"/>
  <cols>
    <col min="1" max="1" width="73.57421875" style="40" customWidth="1"/>
    <col min="2" max="5" width="9.57421875" style="52" customWidth="1"/>
    <col min="6" max="6" width="9.140625" style="40" customWidth="1"/>
    <col min="7" max="7" width="10.140625" style="40" customWidth="1"/>
    <col min="8" max="8" width="9.140625" style="40" customWidth="1"/>
    <col min="9" max="9" width="9.8515625" style="40" bestFit="1" customWidth="1"/>
    <col min="10" max="16384" width="9.140625" style="40" customWidth="1"/>
  </cols>
  <sheetData>
    <row r="1" spans="1:9" s="258" customFormat="1" ht="12">
      <c r="A1" s="247" t="s">
        <v>361</v>
      </c>
      <c r="B1" s="77"/>
      <c r="C1" s="77"/>
      <c r="D1" s="77"/>
      <c r="E1" s="77"/>
      <c r="I1" s="746"/>
    </row>
    <row r="2" spans="1:5" ht="10.5" thickBot="1">
      <c r="A2" s="208"/>
      <c r="B2" s="334"/>
      <c r="C2" s="334"/>
      <c r="D2" s="334"/>
      <c r="E2" s="334"/>
    </row>
    <row r="3" spans="1:7" ht="10.5" thickBot="1">
      <c r="A3" s="269"/>
      <c r="B3" s="783" t="s">
        <v>601</v>
      </c>
      <c r="C3" s="783"/>
      <c r="D3" s="783" t="s">
        <v>663</v>
      </c>
      <c r="E3" s="783"/>
      <c r="F3" s="783" t="s">
        <v>886</v>
      </c>
      <c r="G3" s="783"/>
    </row>
    <row r="4" spans="1:7" ht="10.5" thickBot="1">
      <c r="A4" s="270"/>
      <c r="B4" s="466" t="s">
        <v>172</v>
      </c>
      <c r="C4" s="466" t="s">
        <v>2</v>
      </c>
      <c r="D4" s="466" t="s">
        <v>172</v>
      </c>
      <c r="E4" s="466" t="s">
        <v>2</v>
      </c>
      <c r="F4" s="466" t="s">
        <v>172</v>
      </c>
      <c r="G4" s="466" t="s">
        <v>2</v>
      </c>
    </row>
    <row r="5" spans="1:9" ht="15" customHeight="1">
      <c r="A5" s="274" t="s">
        <v>471</v>
      </c>
      <c r="B5" s="521">
        <v>596.8219359999999</v>
      </c>
      <c r="C5" s="282">
        <f>+B5*100/$B$22</f>
        <v>15.813629616160823</v>
      </c>
      <c r="D5" s="521">
        <v>588.335892</v>
      </c>
      <c r="E5" s="282">
        <f>+D5*100/$D$22</f>
        <v>14.774946017158909</v>
      </c>
      <c r="F5" s="521">
        <v>623.950789</v>
      </c>
      <c r="G5" s="282">
        <v>15.277424844422583</v>
      </c>
      <c r="H5" s="674"/>
      <c r="I5" s="278"/>
    </row>
    <row r="6" spans="1:9" ht="15" customHeight="1">
      <c r="A6" s="274" t="s">
        <v>124</v>
      </c>
      <c r="B6" s="521">
        <v>4.435404</v>
      </c>
      <c r="C6" s="282">
        <f>+B6*100/$B$22</f>
        <v>0.11752221529276731</v>
      </c>
      <c r="D6" s="521">
        <v>13.911072</v>
      </c>
      <c r="E6" s="282">
        <f>+D6*100/$D$22</f>
        <v>0.3493503296936554</v>
      </c>
      <c r="F6" s="521">
        <v>12.926619</v>
      </c>
      <c r="G6" s="282">
        <v>0.31650805439559276</v>
      </c>
      <c r="H6" s="674"/>
      <c r="I6" s="278"/>
    </row>
    <row r="7" spans="1:9" ht="15" customHeight="1">
      <c r="A7" s="274" t="s">
        <v>472</v>
      </c>
      <c r="B7" s="521">
        <v>1.6076020000000002</v>
      </c>
      <c r="C7" s="282">
        <f aca="true" t="shared" si="0" ref="C7:C20">+B7*100/$B$22</f>
        <v>0.04259565720486416</v>
      </c>
      <c r="D7" s="521">
        <v>2.744807</v>
      </c>
      <c r="E7" s="282">
        <f aca="true" t="shared" si="1" ref="E7:E20">+D7*100/$D$22</f>
        <v>0.0689306496577297</v>
      </c>
      <c r="F7" s="521">
        <v>1.868373</v>
      </c>
      <c r="G7" s="282">
        <v>0.045747082289286686</v>
      </c>
      <c r="H7" s="674"/>
      <c r="I7" s="278"/>
    </row>
    <row r="8" spans="1:9" ht="15" customHeight="1">
      <c r="A8" s="274" t="s">
        <v>473</v>
      </c>
      <c r="B8" s="521">
        <v>663.859417</v>
      </c>
      <c r="C8" s="282">
        <f t="shared" si="0"/>
        <v>17.589881176281796</v>
      </c>
      <c r="D8" s="521">
        <v>672.1985</v>
      </c>
      <c r="E8" s="282">
        <f t="shared" si="1"/>
        <v>16.880997208164874</v>
      </c>
      <c r="F8" s="521">
        <v>686.593505</v>
      </c>
      <c r="G8" s="282">
        <v>16.811230719200488</v>
      </c>
      <c r="H8" s="674"/>
      <c r="I8" s="278"/>
    </row>
    <row r="9" spans="1:9" ht="15" customHeight="1">
      <c r="A9" s="274" t="s">
        <v>125</v>
      </c>
      <c r="B9" s="521">
        <v>208.044871</v>
      </c>
      <c r="C9" s="282">
        <f t="shared" si="0"/>
        <v>5.5124390292785055</v>
      </c>
      <c r="D9" s="521">
        <v>237.091912</v>
      </c>
      <c r="E9" s="282">
        <f t="shared" si="1"/>
        <v>5.954116090039584</v>
      </c>
      <c r="F9" s="521">
        <v>214.345367</v>
      </c>
      <c r="G9" s="282">
        <v>5.248242798668336</v>
      </c>
      <c r="H9" s="674"/>
      <c r="I9" s="278"/>
    </row>
    <row r="10" spans="1:9" ht="15" customHeight="1">
      <c r="A10" s="274" t="s">
        <v>126</v>
      </c>
      <c r="B10" s="521">
        <v>2161.034912</v>
      </c>
      <c r="C10" s="282">
        <f t="shared" si="0"/>
        <v>57.25963411298057</v>
      </c>
      <c r="D10" s="521">
        <v>2302.781139</v>
      </c>
      <c r="E10" s="282">
        <f t="shared" si="1"/>
        <v>57.83000405159152</v>
      </c>
      <c r="F10" s="521">
        <v>2386.118437</v>
      </c>
      <c r="G10" s="282">
        <v>58.42407083030162</v>
      </c>
      <c r="H10" s="674"/>
      <c r="I10" s="278"/>
    </row>
    <row r="11" spans="1:10" s="60" customFormat="1" ht="15" customHeight="1">
      <c r="A11" s="274" t="s">
        <v>127</v>
      </c>
      <c r="B11" s="521">
        <v>0.22277300000000003</v>
      </c>
      <c r="C11" s="282">
        <f t="shared" si="0"/>
        <v>0.005902681349301136</v>
      </c>
      <c r="D11" s="521">
        <v>2E-06</v>
      </c>
      <c r="E11" s="282">
        <f t="shared" si="1"/>
        <v>5.022622694982175E-08</v>
      </c>
      <c r="F11" s="521">
        <v>0</v>
      </c>
      <c r="G11" s="282">
        <v>0</v>
      </c>
      <c r="H11" s="674"/>
      <c r="I11" s="278"/>
      <c r="J11" s="40"/>
    </row>
    <row r="12" spans="1:9" ht="15" customHeight="1">
      <c r="A12" s="274" t="s">
        <v>474</v>
      </c>
      <c r="B12" s="521">
        <v>0.085025</v>
      </c>
      <c r="C12" s="282">
        <f t="shared" si="0"/>
        <v>0.0022528559642520816</v>
      </c>
      <c r="D12" s="521">
        <v>0.288299</v>
      </c>
      <c r="E12" s="282">
        <f t="shared" si="1"/>
        <v>0.007240085501703331</v>
      </c>
      <c r="F12" s="521">
        <v>0.15285900000000002</v>
      </c>
      <c r="G12" s="282">
        <v>0.003742750110207156</v>
      </c>
      <c r="H12" s="674"/>
      <c r="I12" s="278"/>
    </row>
    <row r="13" spans="1:9" ht="15" customHeight="1">
      <c r="A13" s="274" t="s">
        <v>316</v>
      </c>
      <c r="B13" s="521">
        <v>0.33578900000000006</v>
      </c>
      <c r="C13" s="282">
        <f t="shared" si="0"/>
        <v>0.008897197899208967</v>
      </c>
      <c r="D13" s="521">
        <v>0.33578900000000006</v>
      </c>
      <c r="E13" s="282">
        <f t="shared" si="1"/>
        <v>0.00843270726062685</v>
      </c>
      <c r="F13" s="521">
        <v>0.334034</v>
      </c>
      <c r="G13" s="282">
        <v>0.008178817016419948</v>
      </c>
      <c r="H13" s="674"/>
      <c r="I13" s="278"/>
    </row>
    <row r="14" spans="1:9" ht="15" customHeight="1">
      <c r="A14" s="274" t="s">
        <v>128</v>
      </c>
      <c r="B14" s="521">
        <v>24.522909</v>
      </c>
      <c r="C14" s="282">
        <f t="shared" si="0"/>
        <v>0.6497686774649932</v>
      </c>
      <c r="D14" s="521">
        <v>18.808429</v>
      </c>
      <c r="E14" s="282">
        <f t="shared" si="1"/>
        <v>0.4723382117618045</v>
      </c>
      <c r="F14" s="521">
        <v>19.118781</v>
      </c>
      <c r="G14" s="282">
        <v>0.4681230394989923</v>
      </c>
      <c r="H14" s="674"/>
      <c r="I14" s="278"/>
    </row>
    <row r="15" spans="1:9" ht="15" customHeight="1">
      <c r="A15" s="274" t="s">
        <v>475</v>
      </c>
      <c r="B15" s="521">
        <v>14.887146000000001</v>
      </c>
      <c r="C15" s="282">
        <f t="shared" si="0"/>
        <v>0.3944556972277745</v>
      </c>
      <c r="D15" s="521">
        <v>16.26883</v>
      </c>
      <c r="E15" s="282">
        <f t="shared" si="1"/>
        <v>0.40856097389403434</v>
      </c>
      <c r="F15" s="521">
        <v>17.744748</v>
      </c>
      <c r="G15" s="282">
        <v>0.434479864009304</v>
      </c>
      <c r="H15" s="674"/>
      <c r="I15" s="278"/>
    </row>
    <row r="16" spans="1:9" ht="15" customHeight="1">
      <c r="A16" s="274" t="s">
        <v>129</v>
      </c>
      <c r="B16" s="521">
        <v>51.51944</v>
      </c>
      <c r="C16" s="282">
        <f t="shared" si="0"/>
        <v>1.3650794199226965</v>
      </c>
      <c r="D16" s="521">
        <v>71.51932000000001</v>
      </c>
      <c r="E16" s="282">
        <f t="shared" si="1"/>
        <v>1.796072798808463</v>
      </c>
      <c r="F16" s="521">
        <v>72.08923</v>
      </c>
      <c r="G16" s="282">
        <v>1.7651036152745274</v>
      </c>
      <c r="H16" s="674"/>
      <c r="I16" s="278"/>
    </row>
    <row r="17" spans="1:9" ht="15" customHeight="1">
      <c r="A17" s="274" t="s">
        <v>130</v>
      </c>
      <c r="B17" s="521">
        <v>13.647092</v>
      </c>
      <c r="C17" s="282">
        <f t="shared" si="0"/>
        <v>0.36159873692322103</v>
      </c>
      <c r="D17" s="521">
        <v>13.672471999999999</v>
      </c>
      <c r="E17" s="282">
        <f t="shared" si="1"/>
        <v>0.3433583408185416</v>
      </c>
      <c r="F17" s="521">
        <v>13.624032000000001</v>
      </c>
      <c r="G17" s="282">
        <v>0.3335842002725768</v>
      </c>
      <c r="H17" s="674"/>
      <c r="I17" s="278"/>
    </row>
    <row r="18" spans="1:9" ht="15" customHeight="1">
      <c r="A18" s="274" t="s">
        <v>131</v>
      </c>
      <c r="B18" s="521">
        <v>0.22348600000000002</v>
      </c>
      <c r="C18" s="282">
        <f t="shared" si="0"/>
        <v>0.005921573278763196</v>
      </c>
      <c r="D18" s="521">
        <v>3.986922</v>
      </c>
      <c r="E18" s="282">
        <f t="shared" si="1"/>
        <v>0.10012402460161861</v>
      </c>
      <c r="F18" s="521">
        <v>1.0933210000000002</v>
      </c>
      <c r="G18" s="282">
        <v>0.026769946769518303</v>
      </c>
      <c r="H18" s="674"/>
      <c r="I18" s="278"/>
    </row>
    <row r="19" spans="1:9" ht="15" customHeight="1">
      <c r="A19" s="274" t="s">
        <v>12</v>
      </c>
      <c r="B19" s="521">
        <v>3.126457</v>
      </c>
      <c r="C19" s="282">
        <f t="shared" si="0"/>
        <v>0.082839838864189</v>
      </c>
      <c r="D19" s="521">
        <v>4.031814000000001</v>
      </c>
      <c r="E19" s="282">
        <f t="shared" si="1"/>
        <v>0.10125140249173434</v>
      </c>
      <c r="F19" s="521">
        <v>3.3356</v>
      </c>
      <c r="G19" s="282">
        <v>0.08167211134187052</v>
      </c>
      <c r="H19" s="674"/>
      <c r="I19" s="278"/>
    </row>
    <row r="20" spans="1:9" ht="15" customHeight="1">
      <c r="A20" s="274" t="s">
        <v>515</v>
      </c>
      <c r="B20" s="521">
        <v>1.237959</v>
      </c>
      <c r="C20" s="282">
        <f t="shared" si="0"/>
        <v>0.032801450357536524</v>
      </c>
      <c r="D20" s="521">
        <v>1.1687850000000002</v>
      </c>
      <c r="E20" s="282">
        <f t="shared" si="1"/>
        <v>0.029351830332773714</v>
      </c>
      <c r="F20" s="521">
        <v>1.0605660000000001</v>
      </c>
      <c r="G20" s="282">
        <v>0.025967941131251428</v>
      </c>
      <c r="H20" s="674"/>
      <c r="I20" s="278"/>
    </row>
    <row r="21" spans="1:9" ht="15" customHeight="1" thickBot="1">
      <c r="A21" s="274" t="s">
        <v>13</v>
      </c>
      <c r="B21" s="521">
        <v>28.486142</v>
      </c>
      <c r="C21" s="282">
        <f>+B21*100/$B$22</f>
        <v>0.7547800635487412</v>
      </c>
      <c r="D21" s="521">
        <v>34.839377</v>
      </c>
      <c r="E21" s="282">
        <f>+D21*100/$D$22</f>
        <v>0.8749252279962</v>
      </c>
      <c r="F21" s="521">
        <v>29.779615000000003</v>
      </c>
      <c r="G21" s="282">
        <v>0.7291533852974091</v>
      </c>
      <c r="H21" s="674"/>
      <c r="I21" s="278"/>
    </row>
    <row r="22" spans="1:7" ht="15" customHeight="1" thickBot="1">
      <c r="A22" s="183" t="s">
        <v>14</v>
      </c>
      <c r="B22" s="525">
        <f aca="true" t="shared" si="2" ref="B22:G22">SUM(B5:B21)</f>
        <v>3774.09836</v>
      </c>
      <c r="C22" s="525">
        <f t="shared" si="2"/>
        <v>100</v>
      </c>
      <c r="D22" s="525">
        <f t="shared" si="2"/>
        <v>3981.983361</v>
      </c>
      <c r="E22" s="525">
        <f t="shared" si="2"/>
        <v>100.00000000000001</v>
      </c>
      <c r="F22" s="525">
        <f t="shared" si="2"/>
        <v>4084.135876</v>
      </c>
      <c r="G22" s="525">
        <f t="shared" si="2"/>
        <v>100</v>
      </c>
    </row>
    <row r="23" spans="1:5" ht="18" customHeight="1">
      <c r="A23" s="524"/>
      <c r="B23" s="568"/>
      <c r="C23" s="569"/>
      <c r="D23" s="568"/>
      <c r="E23" s="569"/>
    </row>
    <row r="24" spans="1:5" s="501" customFormat="1" ht="18" customHeight="1" thickBot="1">
      <c r="A24" s="208"/>
      <c r="B24" s="334"/>
      <c r="C24" s="334"/>
      <c r="D24" s="334"/>
      <c r="E24" s="334"/>
    </row>
    <row r="25" spans="1:7" ht="11.25" customHeight="1" thickBot="1">
      <c r="A25" s="269"/>
      <c r="B25" s="784" t="str">
        <f>+B3</f>
        <v>31. 12. 2018.</v>
      </c>
      <c r="C25" s="785"/>
      <c r="D25" s="784" t="str">
        <f>+D3</f>
        <v>30. 09. 2019.</v>
      </c>
      <c r="E25" s="785"/>
      <c r="F25" s="784" t="str">
        <f>+F3</f>
        <v>31. 12. 2019.</v>
      </c>
      <c r="G25" s="785"/>
    </row>
    <row r="26" spans="1:7" ht="11.25" customHeight="1" thickBot="1">
      <c r="A26" s="270"/>
      <c r="B26" s="466" t="s">
        <v>172</v>
      </c>
      <c r="C26" s="466" t="s">
        <v>2</v>
      </c>
      <c r="D26" s="466" t="s">
        <v>172</v>
      </c>
      <c r="E26" s="466" t="s">
        <v>2</v>
      </c>
      <c r="F26" s="466" t="s">
        <v>172</v>
      </c>
      <c r="G26" s="466" t="s">
        <v>2</v>
      </c>
    </row>
    <row r="27" spans="1:7" ht="15" customHeight="1">
      <c r="A27" s="274" t="s">
        <v>476</v>
      </c>
      <c r="B27" s="521">
        <v>1.144627</v>
      </c>
      <c r="C27" s="521">
        <f>+B27*100/B48</f>
        <v>0.030328489259904043</v>
      </c>
      <c r="D27" s="521">
        <v>2.479447</v>
      </c>
      <c r="E27" s="521">
        <f>+D27*100/D48</f>
        <v>0.06226663403803535</v>
      </c>
      <c r="F27" s="521">
        <v>1.85829</v>
      </c>
      <c r="G27" s="521">
        <f aca="true" t="shared" si="3" ref="G27:G47">(F27/$F$48)*100</f>
        <v>0.045500205157129124</v>
      </c>
    </row>
    <row r="28" spans="1:7" ht="15" customHeight="1">
      <c r="A28" s="274" t="s">
        <v>477</v>
      </c>
      <c r="B28" s="521">
        <v>479.759542</v>
      </c>
      <c r="C28" s="521">
        <f>B28/$B$48*100</f>
        <v>12.711898388630951</v>
      </c>
      <c r="D28" s="521">
        <v>505.791734</v>
      </c>
      <c r="E28" s="521">
        <f>D28/$D$48*100</f>
        <v>12.7020052457025</v>
      </c>
      <c r="F28" s="521">
        <v>531.003166</v>
      </c>
      <c r="G28" s="521">
        <f t="shared" si="3"/>
        <v>13.001605234966068</v>
      </c>
    </row>
    <row r="29" spans="1:7" ht="15" customHeight="1">
      <c r="A29" s="274" t="s">
        <v>478</v>
      </c>
      <c r="B29" s="521">
        <v>2529.751335</v>
      </c>
      <c r="C29" s="521">
        <f aca="true" t="shared" si="4" ref="C29:C38">B29/$B$48*100</f>
        <v>67.029290933881</v>
      </c>
      <c r="D29" s="521">
        <v>2649.1237149999997</v>
      </c>
      <c r="E29" s="521">
        <f aca="true" t="shared" si="5" ref="E29:E38">D29/$D$48*100</f>
        <v>66.52774464765153</v>
      </c>
      <c r="F29" s="521">
        <v>2731.109287</v>
      </c>
      <c r="G29" s="521">
        <f t="shared" si="3"/>
        <v>66.87117342559054</v>
      </c>
    </row>
    <row r="30" spans="1:7" ht="15" customHeight="1">
      <c r="A30" s="274" t="s">
        <v>479</v>
      </c>
      <c r="B30" s="521">
        <v>0.560423</v>
      </c>
      <c r="C30" s="521">
        <f t="shared" si="4"/>
        <v>0.014849189243747703</v>
      </c>
      <c r="D30" s="521">
        <v>0.337534</v>
      </c>
      <c r="E30" s="521">
        <f t="shared" si="5"/>
        <v>0.008476529667056493</v>
      </c>
      <c r="F30" s="521">
        <v>0.395235</v>
      </c>
      <c r="G30" s="521">
        <f t="shared" si="3"/>
        <v>0.009677323552985772</v>
      </c>
    </row>
    <row r="31" spans="1:7" ht="15" customHeight="1">
      <c r="A31" s="274" t="s">
        <v>127</v>
      </c>
      <c r="B31" s="521">
        <v>0</v>
      </c>
      <c r="C31" s="521">
        <f t="shared" si="4"/>
        <v>0</v>
      </c>
      <c r="D31" s="521">
        <v>0</v>
      </c>
      <c r="E31" s="521">
        <f t="shared" si="5"/>
        <v>0</v>
      </c>
      <c r="F31" s="521">
        <v>0</v>
      </c>
      <c r="G31" s="521">
        <f t="shared" si="3"/>
        <v>0</v>
      </c>
    </row>
    <row r="32" spans="1:7" ht="15" customHeight="1">
      <c r="A32" s="274" t="s">
        <v>480</v>
      </c>
      <c r="B32" s="521">
        <v>0</v>
      </c>
      <c r="C32" s="521">
        <f t="shared" si="4"/>
        <v>0</v>
      </c>
      <c r="D32" s="521">
        <v>3.5144670000000002</v>
      </c>
      <c r="E32" s="521">
        <f t="shared" si="5"/>
        <v>0.0882592088186406</v>
      </c>
      <c r="F32" s="521">
        <v>3.5126910000000002</v>
      </c>
      <c r="G32" s="521">
        <f t="shared" si="3"/>
        <v>0.08600819094630067</v>
      </c>
    </row>
    <row r="33" spans="1:7" ht="15" customHeight="1">
      <c r="A33" s="274" t="s">
        <v>132</v>
      </c>
      <c r="B33" s="521">
        <v>34.948461</v>
      </c>
      <c r="C33" s="521">
        <f t="shared" si="4"/>
        <v>0.9260082315799603</v>
      </c>
      <c r="D33" s="521">
        <v>31.086164</v>
      </c>
      <c r="E33" s="521">
        <f t="shared" si="5"/>
        <v>0.7806703661882465</v>
      </c>
      <c r="F33" s="521">
        <v>29.096058</v>
      </c>
      <c r="G33" s="521">
        <f t="shared" si="3"/>
        <v>0.7124165809769887</v>
      </c>
    </row>
    <row r="34" spans="1:7" ht="15" customHeight="1">
      <c r="A34" s="274" t="s">
        <v>133</v>
      </c>
      <c r="B34" s="521">
        <v>11.468046000000001</v>
      </c>
      <c r="C34" s="521">
        <f t="shared" si="4"/>
        <v>0.30386187809922843</v>
      </c>
      <c r="D34" s="521">
        <v>11.066847</v>
      </c>
      <c r="E34" s="521">
        <f t="shared" si="5"/>
        <v>0.2779229852882233</v>
      </c>
      <c r="F34" s="521">
        <v>13.19945</v>
      </c>
      <c r="G34" s="521">
        <f t="shared" si="3"/>
        <v>0.32318835217391695</v>
      </c>
    </row>
    <row r="35" spans="1:7" ht="15" customHeight="1">
      <c r="A35" s="274" t="s">
        <v>514</v>
      </c>
      <c r="B35" s="521">
        <v>0</v>
      </c>
      <c r="C35" s="521">
        <f t="shared" si="4"/>
        <v>0</v>
      </c>
      <c r="D35" s="521">
        <v>0</v>
      </c>
      <c r="E35" s="521">
        <f t="shared" si="5"/>
        <v>0</v>
      </c>
      <c r="F35" s="521">
        <v>0</v>
      </c>
      <c r="G35" s="521">
        <f t="shared" si="3"/>
        <v>0</v>
      </c>
    </row>
    <row r="36" spans="1:7" ht="15" customHeight="1">
      <c r="A36" s="274" t="s">
        <v>134</v>
      </c>
      <c r="B36" s="521">
        <v>1.76006</v>
      </c>
      <c r="C36" s="521">
        <f t="shared" si="4"/>
        <v>0.046635245199341535</v>
      </c>
      <c r="D36" s="521">
        <v>1.562689</v>
      </c>
      <c r="E36" s="521">
        <f t="shared" si="5"/>
        <v>0.03924398629140426</v>
      </c>
      <c r="F36" s="521">
        <v>1.11168</v>
      </c>
      <c r="G36" s="521">
        <f t="shared" si="3"/>
        <v>0.027219469549466073</v>
      </c>
    </row>
    <row r="37" spans="1:7" ht="15" customHeight="1">
      <c r="A37" s="274" t="s">
        <v>15</v>
      </c>
      <c r="B37" s="521">
        <v>1.032349</v>
      </c>
      <c r="C37" s="521">
        <f t="shared" si="4"/>
        <v>0.0273535270083378</v>
      </c>
      <c r="D37" s="521">
        <v>2.805768</v>
      </c>
      <c r="E37" s="521">
        <f t="shared" si="5"/>
        <v>0.07046157036291979</v>
      </c>
      <c r="F37" s="521">
        <v>1.852885</v>
      </c>
      <c r="G37" s="521">
        <f t="shared" si="3"/>
        <v>0.045367863806277386</v>
      </c>
    </row>
    <row r="38" spans="1:7" ht="15" customHeight="1">
      <c r="A38" s="274" t="s">
        <v>16</v>
      </c>
      <c r="B38" s="521">
        <v>36.968761</v>
      </c>
      <c r="C38" s="521">
        <f t="shared" si="4"/>
        <v>0.9795388986459864</v>
      </c>
      <c r="D38" s="521">
        <v>77.577957</v>
      </c>
      <c r="E38" s="521">
        <f t="shared" si="5"/>
        <v>1.9482240426746136</v>
      </c>
      <c r="F38" s="521">
        <v>65.254825</v>
      </c>
      <c r="G38" s="521">
        <f t="shared" si="3"/>
        <v>1.5977634949295099</v>
      </c>
    </row>
    <row r="39" spans="1:9" ht="15" customHeight="1" thickBot="1">
      <c r="A39" s="520" t="s">
        <v>504</v>
      </c>
      <c r="B39" s="522">
        <f>SUM(B27:B38)</f>
        <v>3097.393604</v>
      </c>
      <c r="C39" s="522">
        <f>SUM(C27:C38)</f>
        <v>82.06976478154846</v>
      </c>
      <c r="D39" s="522">
        <f>SUM(D27:D38)</f>
        <v>3285.3463219999994</v>
      </c>
      <c r="E39" s="522">
        <f>SUM(E27:E38)</f>
        <v>82.50527521668317</v>
      </c>
      <c r="F39" s="522">
        <f>SUM(F27:F38)</f>
        <v>3378.393567</v>
      </c>
      <c r="G39" s="522">
        <f t="shared" si="3"/>
        <v>82.7199201416492</v>
      </c>
      <c r="I39" s="770"/>
    </row>
    <row r="40" spans="1:9" ht="15" customHeight="1">
      <c r="A40" s="528" t="s">
        <v>263</v>
      </c>
      <c r="B40" s="521">
        <v>393.23008000000004</v>
      </c>
      <c r="C40" s="523">
        <f>B40/$B$48*100</f>
        <v>10.419179573739925</v>
      </c>
      <c r="D40" s="521">
        <v>385.918706</v>
      </c>
      <c r="E40" s="523">
        <f aca="true" t="shared" si="6" ref="E40:E47">D40/$D$48*100</f>
        <v>9.691620282641313</v>
      </c>
      <c r="F40" s="521">
        <v>388.91871100000003</v>
      </c>
      <c r="G40" s="523">
        <f t="shared" si="3"/>
        <v>9.52266930347051</v>
      </c>
      <c r="I40" s="770"/>
    </row>
    <row r="41" spans="1:9" ht="15" customHeight="1">
      <c r="A41" s="275" t="s">
        <v>481</v>
      </c>
      <c r="B41" s="521">
        <v>0</v>
      </c>
      <c r="C41" s="523">
        <f>B41/$B$48*100</f>
        <v>0</v>
      </c>
      <c r="D41" s="521">
        <v>0</v>
      </c>
      <c r="E41" s="523">
        <f t="shared" si="6"/>
        <v>0</v>
      </c>
      <c r="F41" s="521">
        <v>0</v>
      </c>
      <c r="G41" s="523">
        <f t="shared" si="3"/>
        <v>0</v>
      </c>
      <c r="I41" s="770"/>
    </row>
    <row r="42" spans="1:9" ht="15" customHeight="1">
      <c r="A42" s="275" t="s">
        <v>264</v>
      </c>
      <c r="B42" s="521">
        <v>98.139626</v>
      </c>
      <c r="C42" s="523">
        <f aca="true" t="shared" si="7" ref="C42:C47">B42/$B$48*100</f>
        <v>2.6003463076722806</v>
      </c>
      <c r="D42" s="521">
        <v>99.692431</v>
      </c>
      <c r="E42" s="523">
        <f t="shared" si="6"/>
        <v>2.503587339208739</v>
      </c>
      <c r="F42" s="521">
        <v>101.542062</v>
      </c>
      <c r="G42" s="523">
        <f t="shared" si="3"/>
        <v>2.486255995069621</v>
      </c>
      <c r="I42" s="770"/>
    </row>
    <row r="43" spans="1:9" ht="15" customHeight="1">
      <c r="A43" s="275" t="s">
        <v>265</v>
      </c>
      <c r="B43" s="521">
        <v>23.804298</v>
      </c>
      <c r="C43" s="523">
        <f t="shared" si="7"/>
        <v>0.6307280854221988</v>
      </c>
      <c r="D43" s="521">
        <v>25.218938</v>
      </c>
      <c r="E43" s="523">
        <f t="shared" si="6"/>
        <v>0.6333260534602689</v>
      </c>
      <c r="F43" s="521">
        <v>24.743487000000002</v>
      </c>
      <c r="G43" s="523">
        <f t="shared" si="3"/>
        <v>0.6058439397525454</v>
      </c>
      <c r="I43" s="770"/>
    </row>
    <row r="44" spans="1:9" ht="15" customHeight="1">
      <c r="A44" s="275" t="s">
        <v>482</v>
      </c>
      <c r="B44" s="521">
        <v>209.139296</v>
      </c>
      <c r="C44" s="523">
        <f t="shared" si="7"/>
        <v>5.541437422461546</v>
      </c>
      <c r="D44" s="521">
        <v>236.244829</v>
      </c>
      <c r="E44" s="523">
        <f t="shared" si="6"/>
        <v>5.932843214927055</v>
      </c>
      <c r="F44" s="521">
        <v>240.02457800000002</v>
      </c>
      <c r="G44" s="523">
        <f t="shared" si="3"/>
        <v>5.876998499563224</v>
      </c>
      <c r="I44" s="770"/>
    </row>
    <row r="45" spans="1:9" ht="15" customHeight="1">
      <c r="A45" s="275" t="s">
        <v>266</v>
      </c>
      <c r="B45" s="521">
        <v>0</v>
      </c>
      <c r="C45" s="523">
        <f t="shared" si="7"/>
        <v>0</v>
      </c>
      <c r="D45" s="521">
        <v>0</v>
      </c>
      <c r="E45" s="523">
        <f t="shared" si="6"/>
        <v>0</v>
      </c>
      <c r="F45" s="521">
        <v>0</v>
      </c>
      <c r="G45" s="523">
        <f t="shared" si="3"/>
        <v>0</v>
      </c>
      <c r="I45" s="770"/>
    </row>
    <row r="46" spans="1:10" ht="15" customHeight="1">
      <c r="A46" s="518" t="s">
        <v>505</v>
      </c>
      <c r="B46" s="530">
        <v>676.704704</v>
      </c>
      <c r="C46" s="680">
        <f>+C40+C42-C43+C44</f>
        <v>17.930235218451553</v>
      </c>
      <c r="D46" s="530">
        <v>696.6370280000001</v>
      </c>
      <c r="E46" s="682">
        <f>+E40+E42-E43+E44</f>
        <v>17.494724783316837</v>
      </c>
      <c r="F46" s="771">
        <v>705.741864</v>
      </c>
      <c r="G46" s="682">
        <f t="shared" si="3"/>
        <v>17.28007985835081</v>
      </c>
      <c r="I46" s="770"/>
      <c r="J46" s="770"/>
    </row>
    <row r="47" spans="1:10" ht="15" customHeight="1" thickBot="1">
      <c r="A47" s="518" t="s">
        <v>503</v>
      </c>
      <c r="B47" s="521">
        <v>0</v>
      </c>
      <c r="C47" s="523">
        <f t="shared" si="7"/>
        <v>0</v>
      </c>
      <c r="D47" s="521">
        <v>0</v>
      </c>
      <c r="E47" s="521">
        <f t="shared" si="6"/>
        <v>0</v>
      </c>
      <c r="F47" s="521">
        <v>0</v>
      </c>
      <c r="G47" s="521">
        <f t="shared" si="3"/>
        <v>0</v>
      </c>
      <c r="I47" s="770"/>
      <c r="J47" s="770"/>
    </row>
    <row r="48" spans="1:10" ht="15" customHeight="1" thickBot="1">
      <c r="A48" s="519" t="s">
        <v>17</v>
      </c>
      <c r="B48" s="525">
        <f>+B39+B46</f>
        <v>3774.0983079999996</v>
      </c>
      <c r="C48" s="525">
        <f>+C46+C39</f>
        <v>100.00000000000001</v>
      </c>
      <c r="D48" s="525">
        <f>+D39+D46</f>
        <v>3981.9833499999995</v>
      </c>
      <c r="E48" s="525">
        <f>+E46+E39</f>
        <v>100.00000000000001</v>
      </c>
      <c r="F48" s="525">
        <f>+F39+F46</f>
        <v>4084.135431</v>
      </c>
      <c r="G48" s="525">
        <f>+G46+G39</f>
        <v>100</v>
      </c>
      <c r="H48" s="683"/>
      <c r="I48" s="770"/>
      <c r="J48" s="770"/>
    </row>
    <row r="49" spans="1:7" ht="9.75">
      <c r="A49" s="276"/>
      <c r="B49" s="58"/>
      <c r="C49" s="58"/>
      <c r="D49" s="58"/>
      <c r="E49" s="58"/>
      <c r="G49" s="30"/>
    </row>
    <row r="50" spans="1:5" ht="22.5" customHeight="1">
      <c r="A50" s="782"/>
      <c r="B50" s="782"/>
      <c r="C50" s="782"/>
      <c r="D50" s="570"/>
      <c r="E50" s="570"/>
    </row>
    <row r="51" spans="1:5" ht="9.75">
      <c r="A51" s="52"/>
      <c r="B51" s="338"/>
      <c r="C51" s="335"/>
      <c r="D51" s="338"/>
      <c r="E51" s="335"/>
    </row>
    <row r="52" spans="2:5" ht="9.75">
      <c r="B52" s="335"/>
      <c r="C52" s="335"/>
      <c r="D52" s="335"/>
      <c r="E52" s="335"/>
    </row>
    <row r="53" spans="2:5" ht="9.75">
      <c r="B53" s="335"/>
      <c r="C53" s="335"/>
      <c r="D53" s="335"/>
      <c r="E53" s="335"/>
    </row>
    <row r="55" spans="1:4" ht="9.75">
      <c r="A55" s="52"/>
      <c r="B55" s="278"/>
      <c r="D55" s="335"/>
    </row>
  </sheetData>
  <sheetProtection/>
  <mergeCells count="7">
    <mergeCell ref="A50:C50"/>
    <mergeCell ref="D3:E3"/>
    <mergeCell ref="D25:E25"/>
    <mergeCell ref="F3:G3"/>
    <mergeCell ref="F25:G25"/>
    <mergeCell ref="B3:C3"/>
    <mergeCell ref="B25:C25"/>
  </mergeCells>
  <printOptions/>
  <pageMargins left="0" right="0" top="0.7480314960629921" bottom="0.7480314960629921" header="0.31496062992125984" footer="0.31496062992125984"/>
  <pageSetup horizontalDpi="600" verticalDpi="600" orientation="portrait" scale="90" r:id="rId1"/>
  <ignoredErrors>
    <ignoredError sqref="C48" formula="1"/>
  </ignoredErrors>
</worksheet>
</file>

<file path=xl/worksheets/sheet5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G49"/>
  <sheetViews>
    <sheetView zoomScalePageLayoutView="0" workbookViewId="0" topLeftCell="A1">
      <selection activeCell="A1" sqref="A1"/>
    </sheetView>
  </sheetViews>
  <sheetFormatPr defaultColWidth="9.140625" defaultRowHeight="15"/>
  <cols>
    <col min="1" max="1" width="46.28125" style="5" customWidth="1"/>
    <col min="2" max="3" width="9.57421875" style="5" customWidth="1"/>
    <col min="4" max="16384" width="9.140625" style="5" customWidth="1"/>
  </cols>
  <sheetData>
    <row r="1" s="76" customFormat="1" ht="12">
      <c r="A1" s="236" t="s">
        <v>362</v>
      </c>
    </row>
    <row r="2" spans="1:3" ht="10.5" thickBot="1">
      <c r="A2" s="69"/>
      <c r="B2" s="66"/>
      <c r="C2" s="66"/>
    </row>
    <row r="3" spans="1:7" ht="12.75" customHeight="1" thickBot="1">
      <c r="A3" s="68"/>
      <c r="B3" s="783" t="s">
        <v>888</v>
      </c>
      <c r="C3" s="783"/>
      <c r="D3" s="783" t="s">
        <v>889</v>
      </c>
      <c r="E3" s="783"/>
      <c r="F3" s="783" t="s">
        <v>890</v>
      </c>
      <c r="G3" s="783"/>
    </row>
    <row r="4" spans="1:7" ht="12.75" customHeight="1" thickBot="1">
      <c r="A4" s="67"/>
      <c r="B4" s="70" t="s">
        <v>882</v>
      </c>
      <c r="C4" s="70" t="s">
        <v>2</v>
      </c>
      <c r="D4" s="660" t="s">
        <v>882</v>
      </c>
      <c r="E4" s="660" t="s">
        <v>2</v>
      </c>
      <c r="F4" s="466" t="s">
        <v>882</v>
      </c>
      <c r="G4" s="466" t="s">
        <v>2</v>
      </c>
    </row>
    <row r="5" spans="1:7" s="95" customFormat="1" ht="15" customHeight="1">
      <c r="A5" s="102" t="s">
        <v>233</v>
      </c>
      <c r="B5" s="103">
        <f>+'A3'!B5</f>
        <v>596.8219359999999</v>
      </c>
      <c r="C5" s="103">
        <f>+'A3'!C5</f>
        <v>15.813629616160823</v>
      </c>
      <c r="D5" s="103">
        <f>+'A3'!D5</f>
        <v>588.335892</v>
      </c>
      <c r="E5" s="103">
        <f>+'A3'!E5</f>
        <v>14.774946017158909</v>
      </c>
      <c r="F5" s="215">
        <f>+'A3'!F5</f>
        <v>623.950789</v>
      </c>
      <c r="G5" s="215">
        <f>+'A3'!G5</f>
        <v>15.277424844422583</v>
      </c>
    </row>
    <row r="6" spans="1:7" s="95" customFormat="1" ht="15" customHeight="1">
      <c r="A6" s="102" t="s">
        <v>234</v>
      </c>
      <c r="B6" s="103">
        <f>+'A3'!B6</f>
        <v>4.435404</v>
      </c>
      <c r="C6" s="103">
        <f>+'A3'!C6</f>
        <v>0.11752221529276731</v>
      </c>
      <c r="D6" s="103">
        <f>+'A3'!D6</f>
        <v>13.911072</v>
      </c>
      <c r="E6" s="103">
        <f>+'A3'!E6</f>
        <v>0.3493503296936554</v>
      </c>
      <c r="F6" s="215">
        <f>+'A3'!F6</f>
        <v>12.926619</v>
      </c>
      <c r="G6" s="215">
        <f>+'A3'!G6</f>
        <v>0.31650805439559276</v>
      </c>
    </row>
    <row r="7" spans="1:7" s="95" customFormat="1" ht="15" customHeight="1">
      <c r="A7" s="102" t="s">
        <v>506</v>
      </c>
      <c r="B7" s="103">
        <f>+'A3'!B7</f>
        <v>1.6076020000000002</v>
      </c>
      <c r="C7" s="103">
        <f>+'A3'!C7</f>
        <v>0.04259565720486416</v>
      </c>
      <c r="D7" s="103">
        <f>+'A3'!D7</f>
        <v>2.744807</v>
      </c>
      <c r="E7" s="103">
        <f>+'A3'!E7</f>
        <v>0.0689306496577297</v>
      </c>
      <c r="F7" s="215">
        <f>+'A3'!F7</f>
        <v>1.868373</v>
      </c>
      <c r="G7" s="215">
        <f>+'A3'!G7</f>
        <v>0.045747082289286686</v>
      </c>
    </row>
    <row r="8" spans="1:7" s="95" customFormat="1" ht="15" customHeight="1">
      <c r="A8" s="102" t="s">
        <v>507</v>
      </c>
      <c r="B8" s="103">
        <f>+'A3'!B8</f>
        <v>663.859417</v>
      </c>
      <c r="C8" s="103">
        <f>+'A3'!C8</f>
        <v>17.589881176281796</v>
      </c>
      <c r="D8" s="103">
        <f>+'A3'!D8</f>
        <v>672.1985</v>
      </c>
      <c r="E8" s="103">
        <f>+'A3'!E8</f>
        <v>16.880997208164874</v>
      </c>
      <c r="F8" s="215">
        <f>+'A3'!F8</f>
        <v>686.593505</v>
      </c>
      <c r="G8" s="215">
        <f>+'A3'!G8</f>
        <v>16.811230719200488</v>
      </c>
    </row>
    <row r="9" spans="1:7" s="95" customFormat="1" ht="15" customHeight="1">
      <c r="A9" s="102" t="s">
        <v>235</v>
      </c>
      <c r="B9" s="103">
        <f>+'A3'!B9</f>
        <v>208.044871</v>
      </c>
      <c r="C9" s="103">
        <f>+'A3'!C9</f>
        <v>5.5124390292785055</v>
      </c>
      <c r="D9" s="103">
        <f>+'A3'!D9</f>
        <v>237.091912</v>
      </c>
      <c r="E9" s="103">
        <f>+'A3'!E9</f>
        <v>5.954116090039584</v>
      </c>
      <c r="F9" s="215">
        <f>+'A3'!F9</f>
        <v>214.345367</v>
      </c>
      <c r="G9" s="215">
        <f>+'A3'!G9</f>
        <v>5.248242798668336</v>
      </c>
    </row>
    <row r="10" spans="1:7" s="95" customFormat="1" ht="15" customHeight="1">
      <c r="A10" s="102" t="s">
        <v>236</v>
      </c>
      <c r="B10" s="103">
        <f>+'A3'!B10</f>
        <v>2161.034912</v>
      </c>
      <c r="C10" s="103">
        <f>+'A3'!C10</f>
        <v>57.25963411298057</v>
      </c>
      <c r="D10" s="103">
        <f>+'A3'!D10</f>
        <v>2302.781139</v>
      </c>
      <c r="E10" s="103">
        <f>+'A3'!E10</f>
        <v>57.83000405159152</v>
      </c>
      <c r="F10" s="215">
        <f>+'A3'!F10</f>
        <v>2386.118437</v>
      </c>
      <c r="G10" s="215">
        <f>+'A3'!G10</f>
        <v>58.42407083030162</v>
      </c>
    </row>
    <row r="11" spans="1:7" s="95" customFormat="1" ht="15" customHeight="1">
      <c r="A11" s="102" t="s">
        <v>237</v>
      </c>
      <c r="B11" s="103">
        <f>+'A3'!B11</f>
        <v>0.22277300000000003</v>
      </c>
      <c r="C11" s="103">
        <f>+'A3'!C11</f>
        <v>0.005902681349301136</v>
      </c>
      <c r="D11" s="103">
        <f>+'A3'!D11</f>
        <v>2E-06</v>
      </c>
      <c r="E11" s="103">
        <f>+'A3'!E11</f>
        <v>5.022622694982175E-08</v>
      </c>
      <c r="F11" s="215">
        <f>+'A3'!F11</f>
        <v>0</v>
      </c>
      <c r="G11" s="215">
        <f>+'A3'!G11</f>
        <v>0</v>
      </c>
    </row>
    <row r="12" spans="1:7" s="95" customFormat="1" ht="15" customHeight="1">
      <c r="A12" s="102" t="s">
        <v>508</v>
      </c>
      <c r="B12" s="103">
        <f>+'A3'!B12</f>
        <v>0.085025</v>
      </c>
      <c r="C12" s="103">
        <f>+'A3'!C12</f>
        <v>0.0022528559642520816</v>
      </c>
      <c r="D12" s="103">
        <f>+'A3'!D12</f>
        <v>0.288299</v>
      </c>
      <c r="E12" s="103">
        <f>+'A3'!E12</f>
        <v>0.007240085501703331</v>
      </c>
      <c r="F12" s="215">
        <f>+'A3'!F12</f>
        <v>0.15285900000000002</v>
      </c>
      <c r="G12" s="215">
        <f>+'A3'!G12</f>
        <v>0.003742750110207156</v>
      </c>
    </row>
    <row r="13" spans="1:7" s="95" customFormat="1" ht="15" customHeight="1">
      <c r="A13" s="102" t="s">
        <v>238</v>
      </c>
      <c r="B13" s="103">
        <f>+'A3'!B13</f>
        <v>0.33578900000000006</v>
      </c>
      <c r="C13" s="103">
        <f>+'A3'!C13</f>
        <v>0.008897197899208967</v>
      </c>
      <c r="D13" s="103">
        <f>+'A3'!D13</f>
        <v>0.33578900000000006</v>
      </c>
      <c r="E13" s="103">
        <f>+'A3'!E13</f>
        <v>0.00843270726062685</v>
      </c>
      <c r="F13" s="215">
        <f>+'A3'!F13</f>
        <v>0.334034</v>
      </c>
      <c r="G13" s="215">
        <f>+'A3'!G13</f>
        <v>0.008178817016419948</v>
      </c>
    </row>
    <row r="14" spans="1:7" s="95" customFormat="1" ht="15" customHeight="1">
      <c r="A14" s="102" t="s">
        <v>239</v>
      </c>
      <c r="B14" s="103">
        <f>+'A3'!B14</f>
        <v>24.522909</v>
      </c>
      <c r="C14" s="103">
        <f>+'A3'!C14</f>
        <v>0.6497686774649932</v>
      </c>
      <c r="D14" s="103">
        <f>+'A3'!D14</f>
        <v>18.808429</v>
      </c>
      <c r="E14" s="103">
        <f>+'A3'!E14</f>
        <v>0.4723382117618045</v>
      </c>
      <c r="F14" s="215">
        <f>+'A3'!F14</f>
        <v>19.118781</v>
      </c>
      <c r="G14" s="215">
        <f>+'A3'!G14</f>
        <v>0.4681230394989923</v>
      </c>
    </row>
    <row r="15" spans="1:7" s="95" customFormat="1" ht="15" customHeight="1">
      <c r="A15" s="102" t="s">
        <v>240</v>
      </c>
      <c r="B15" s="103">
        <f>+'A3'!B15</f>
        <v>14.887146000000001</v>
      </c>
      <c r="C15" s="103">
        <f>+'A3'!C15</f>
        <v>0.3944556972277745</v>
      </c>
      <c r="D15" s="103">
        <f>+'A3'!D15</f>
        <v>16.26883</v>
      </c>
      <c r="E15" s="103">
        <f>+'A3'!E15</f>
        <v>0.40856097389403434</v>
      </c>
      <c r="F15" s="215">
        <f>+'A3'!F15</f>
        <v>17.744748</v>
      </c>
      <c r="G15" s="215">
        <f>+'A3'!G15</f>
        <v>0.434479864009304</v>
      </c>
    </row>
    <row r="16" spans="1:7" s="95" customFormat="1" ht="15" customHeight="1">
      <c r="A16" s="102" t="s">
        <v>241</v>
      </c>
      <c r="B16" s="103">
        <f>+'A3'!B16</f>
        <v>51.51944</v>
      </c>
      <c r="C16" s="103">
        <f>+'A3'!C16</f>
        <v>1.3650794199226965</v>
      </c>
      <c r="D16" s="103">
        <f>+'A3'!D16</f>
        <v>71.51932000000001</v>
      </c>
      <c r="E16" s="103">
        <f>+'A3'!E16</f>
        <v>1.796072798808463</v>
      </c>
      <c r="F16" s="215">
        <f>+'A3'!F16</f>
        <v>72.08923</v>
      </c>
      <c r="G16" s="215">
        <f>+'A3'!G16</f>
        <v>1.7651036152745274</v>
      </c>
    </row>
    <row r="17" spans="1:7" s="95" customFormat="1" ht="15" customHeight="1">
      <c r="A17" s="102" t="s">
        <v>242</v>
      </c>
      <c r="B17" s="103">
        <f>+'A3'!B17</f>
        <v>13.647092</v>
      </c>
      <c r="C17" s="103">
        <f>+'A3'!C17</f>
        <v>0.36159873692322103</v>
      </c>
      <c r="D17" s="103">
        <f>+'A3'!D17</f>
        <v>13.672471999999999</v>
      </c>
      <c r="E17" s="103">
        <f>+'A3'!E17</f>
        <v>0.3433583408185416</v>
      </c>
      <c r="F17" s="215">
        <f>+'A3'!F17</f>
        <v>13.624032000000001</v>
      </c>
      <c r="G17" s="215">
        <f>+'A3'!G17</f>
        <v>0.3335842002725768</v>
      </c>
    </row>
    <row r="18" spans="1:7" s="95" customFormat="1" ht="15" customHeight="1">
      <c r="A18" s="102" t="s">
        <v>243</v>
      </c>
      <c r="B18" s="103">
        <f>+'A3'!B18</f>
        <v>0.22348600000000002</v>
      </c>
      <c r="C18" s="103">
        <f>+'A3'!C18</f>
        <v>0.005921573278763196</v>
      </c>
      <c r="D18" s="103">
        <f>+'A3'!D18</f>
        <v>3.986922</v>
      </c>
      <c r="E18" s="103">
        <f>+'A3'!E18</f>
        <v>0.10012402460161861</v>
      </c>
      <c r="F18" s="215">
        <f>+'A3'!F18</f>
        <v>1.0933210000000002</v>
      </c>
      <c r="G18" s="215">
        <f>+'A3'!G18</f>
        <v>0.026769946769518303</v>
      </c>
    </row>
    <row r="19" spans="1:7" s="95" customFormat="1" ht="15" customHeight="1">
      <c r="A19" s="102" t="s">
        <v>244</v>
      </c>
      <c r="B19" s="103">
        <f>+'A3'!B19</f>
        <v>3.126457</v>
      </c>
      <c r="C19" s="103">
        <f>+'A3'!C19</f>
        <v>0.082839838864189</v>
      </c>
      <c r="D19" s="103">
        <f>+'A3'!D19</f>
        <v>4.031814000000001</v>
      </c>
      <c r="E19" s="103">
        <f>+'A3'!E19</f>
        <v>0.10125140249173434</v>
      </c>
      <c r="F19" s="215">
        <f>+'A3'!F19</f>
        <v>3.3356</v>
      </c>
      <c r="G19" s="215">
        <f>+'A3'!G19</f>
        <v>0.08167211134187052</v>
      </c>
    </row>
    <row r="20" spans="1:7" s="95" customFormat="1" ht="15" customHeight="1">
      <c r="A20" s="102" t="s">
        <v>245</v>
      </c>
      <c r="B20" s="103">
        <f>+'A3'!B20</f>
        <v>1.237959</v>
      </c>
      <c r="C20" s="103">
        <f>+'A3'!C20</f>
        <v>0.032801450357536524</v>
      </c>
      <c r="D20" s="103">
        <f>+'A3'!D20</f>
        <v>1.1687850000000002</v>
      </c>
      <c r="E20" s="103">
        <f>+'A3'!E20</f>
        <v>0.029351830332773714</v>
      </c>
      <c r="F20" s="215">
        <f>+'A3'!F20</f>
        <v>1.0605660000000001</v>
      </c>
      <c r="G20" s="215">
        <f>+'A3'!G20</f>
        <v>0.025967941131251428</v>
      </c>
    </row>
    <row r="21" spans="1:7" s="95" customFormat="1" ht="15" customHeight="1" thickBot="1">
      <c r="A21" s="102" t="s">
        <v>246</v>
      </c>
      <c r="B21" s="103">
        <f>+'A3'!B21</f>
        <v>28.486142</v>
      </c>
      <c r="C21" s="103">
        <f>+'A3'!C21</f>
        <v>0.7547800635487412</v>
      </c>
      <c r="D21" s="103">
        <f>+'A3'!D21</f>
        <v>34.839377</v>
      </c>
      <c r="E21" s="103">
        <f>+'A3'!E21</f>
        <v>0.8749252279962</v>
      </c>
      <c r="F21" s="215">
        <f>+'A3'!F21</f>
        <v>29.779615000000003</v>
      </c>
      <c r="G21" s="215">
        <f>+'A3'!G21</f>
        <v>0.7291533852974091</v>
      </c>
    </row>
    <row r="22" spans="1:7" s="95" customFormat="1" ht="15" customHeight="1" thickBot="1">
      <c r="A22" s="81" t="s">
        <v>261</v>
      </c>
      <c r="B22" s="104">
        <f>+'A3'!B22</f>
        <v>3774.09836</v>
      </c>
      <c r="C22" s="104">
        <f>+'A3'!C22</f>
        <v>100</v>
      </c>
      <c r="D22" s="104">
        <f>+'A3'!D22</f>
        <v>3981.983361</v>
      </c>
      <c r="E22" s="104">
        <f>+'A3'!E22</f>
        <v>100.00000000000001</v>
      </c>
      <c r="F22" s="707">
        <f>+'A3'!F22</f>
        <v>4084.135876</v>
      </c>
      <c r="G22" s="707">
        <f>+'A3'!G22</f>
        <v>100</v>
      </c>
    </row>
    <row r="23" ht="12.75" customHeight="1">
      <c r="A23" s="1"/>
    </row>
    <row r="24" spans="1:5" ht="12.75" customHeight="1" thickBot="1">
      <c r="A24" s="72"/>
      <c r="B24" s="66"/>
      <c r="C24" s="66"/>
      <c r="D24" s="66"/>
      <c r="E24" s="66"/>
    </row>
    <row r="25" spans="1:7" ht="12.75" customHeight="1" thickBot="1">
      <c r="A25" s="71"/>
      <c r="B25" s="786" t="str">
        <f>B3</f>
        <v>31.12.2018</v>
      </c>
      <c r="C25" s="786"/>
      <c r="D25" s="786" t="str">
        <f>D3</f>
        <v>30.09.2019</v>
      </c>
      <c r="E25" s="786"/>
      <c r="F25" s="786" t="str">
        <f>F3</f>
        <v>31.12.2019</v>
      </c>
      <c r="G25" s="786"/>
    </row>
    <row r="26" spans="1:7" ht="12.75" customHeight="1" thickBot="1">
      <c r="A26" s="73"/>
      <c r="B26" s="74" t="s">
        <v>882</v>
      </c>
      <c r="C26" s="74" t="s">
        <v>2</v>
      </c>
      <c r="D26" s="74" t="s">
        <v>882</v>
      </c>
      <c r="E26" s="74" t="s">
        <v>2</v>
      </c>
      <c r="F26" s="566" t="s">
        <v>882</v>
      </c>
      <c r="G26" s="566" t="s">
        <v>2</v>
      </c>
    </row>
    <row r="27" spans="1:7" s="95" customFormat="1" ht="15" customHeight="1">
      <c r="A27" s="102" t="s">
        <v>509</v>
      </c>
      <c r="B27" s="106">
        <f>+'A3'!B27</f>
        <v>1.144627</v>
      </c>
      <c r="C27" s="106">
        <f>+'A3'!C27</f>
        <v>0.030328489259904043</v>
      </c>
      <c r="D27" s="106">
        <f>+'A3'!D27</f>
        <v>2.479447</v>
      </c>
      <c r="E27" s="106">
        <f>+'A3'!E27</f>
        <v>0.06226663403803535</v>
      </c>
      <c r="F27" s="706">
        <f>+'A3'!F27</f>
        <v>1.85829</v>
      </c>
      <c r="G27" s="706">
        <f>+'A3'!G27</f>
        <v>0.045500205157129124</v>
      </c>
    </row>
    <row r="28" spans="1:7" s="95" customFormat="1" ht="15" customHeight="1">
      <c r="A28" s="102" t="s">
        <v>247</v>
      </c>
      <c r="B28" s="106">
        <f>+'A3'!B28</f>
        <v>479.759542</v>
      </c>
      <c r="C28" s="106">
        <f>+'A3'!C28</f>
        <v>12.711898388630951</v>
      </c>
      <c r="D28" s="106">
        <f>+'A3'!D28</f>
        <v>505.791734</v>
      </c>
      <c r="E28" s="106">
        <f>+'A3'!E28</f>
        <v>12.7020052457025</v>
      </c>
      <c r="F28" s="706">
        <f>+'A3'!F28</f>
        <v>531.003166</v>
      </c>
      <c r="G28" s="706">
        <f>+'A3'!G28</f>
        <v>13.001605234966068</v>
      </c>
    </row>
    <row r="29" spans="1:7" s="95" customFormat="1" ht="15" customHeight="1">
      <c r="A29" s="102" t="s">
        <v>510</v>
      </c>
      <c r="B29" s="106">
        <f>+'A3'!B29</f>
        <v>2529.751335</v>
      </c>
      <c r="C29" s="106">
        <f>+'A3'!C29</f>
        <v>67.029290933881</v>
      </c>
      <c r="D29" s="106">
        <f>+'A3'!D29</f>
        <v>2649.1237149999997</v>
      </c>
      <c r="E29" s="106">
        <f>+'A3'!E29</f>
        <v>66.52774464765153</v>
      </c>
      <c r="F29" s="706">
        <f>+'A3'!F29</f>
        <v>2731.109287</v>
      </c>
      <c r="G29" s="706">
        <f>+'A3'!G29</f>
        <v>66.87117342559054</v>
      </c>
    </row>
    <row r="30" spans="1:7" s="95" customFormat="1" ht="15" customHeight="1">
      <c r="A30" s="102" t="s">
        <v>511</v>
      </c>
      <c r="B30" s="106">
        <f>+'A3'!B30</f>
        <v>0.560423</v>
      </c>
      <c r="C30" s="106">
        <f>+'A3'!C30</f>
        <v>0.014849189243747703</v>
      </c>
      <c r="D30" s="106">
        <f>+'A3'!D30</f>
        <v>0.337534</v>
      </c>
      <c r="E30" s="106">
        <f>+'A3'!E30</f>
        <v>0.008476529667056493</v>
      </c>
      <c r="F30" s="706">
        <f>+'A3'!F30</f>
        <v>0.395235</v>
      </c>
      <c r="G30" s="706">
        <f>+'A3'!G30</f>
        <v>0.009677323552985772</v>
      </c>
    </row>
    <row r="31" spans="1:7" s="95" customFormat="1" ht="15" customHeight="1">
      <c r="A31" s="102" t="s">
        <v>237</v>
      </c>
      <c r="B31" s="106">
        <f>+'A3'!B31</f>
        <v>0</v>
      </c>
      <c r="C31" s="106">
        <f>+'A3'!C31</f>
        <v>0</v>
      </c>
      <c r="D31" s="106">
        <f>+'A3'!D31</f>
        <v>0</v>
      </c>
      <c r="E31" s="106">
        <f>+'A3'!E31</f>
        <v>0</v>
      </c>
      <c r="F31" s="706">
        <f>+'A3'!F31</f>
        <v>0</v>
      </c>
      <c r="G31" s="706">
        <f>+'A3'!G31</f>
        <v>0</v>
      </c>
    </row>
    <row r="32" spans="1:7" s="95" customFormat="1" ht="15" customHeight="1">
      <c r="A32" s="102" t="s">
        <v>512</v>
      </c>
      <c r="B32" s="106">
        <f>+'A3'!B32</f>
        <v>0</v>
      </c>
      <c r="C32" s="106">
        <f>+'A3'!C32</f>
        <v>0</v>
      </c>
      <c r="D32" s="106">
        <f>+'A3'!D32</f>
        <v>3.5144670000000002</v>
      </c>
      <c r="E32" s="106">
        <f>+'A3'!E32</f>
        <v>0.0882592088186406</v>
      </c>
      <c r="F32" s="706">
        <f>+'A3'!F32</f>
        <v>3.5126910000000002</v>
      </c>
      <c r="G32" s="706">
        <f>+'A3'!G32</f>
        <v>0.08600819094630067</v>
      </c>
    </row>
    <row r="33" spans="1:7" s="95" customFormat="1" ht="15" customHeight="1">
      <c r="A33" s="102" t="s">
        <v>248</v>
      </c>
      <c r="B33" s="106">
        <f>+'A3'!B33</f>
        <v>34.948461</v>
      </c>
      <c r="C33" s="106">
        <f>+'A3'!C33</f>
        <v>0.9260082315799603</v>
      </c>
      <c r="D33" s="106">
        <f>+'A3'!D33</f>
        <v>31.086164</v>
      </c>
      <c r="E33" s="106">
        <f>+'A3'!E33</f>
        <v>0.7806703661882465</v>
      </c>
      <c r="F33" s="706">
        <f>+'A3'!F33</f>
        <v>29.096058</v>
      </c>
      <c r="G33" s="706">
        <f>+'A3'!G33</f>
        <v>0.7124165809769887</v>
      </c>
    </row>
    <row r="34" spans="1:7" s="95" customFormat="1" ht="15" customHeight="1">
      <c r="A34" s="102" t="s">
        <v>249</v>
      </c>
      <c r="B34" s="106">
        <f>+'A3'!B34</f>
        <v>11.468046000000001</v>
      </c>
      <c r="C34" s="106">
        <f>+'A3'!C34</f>
        <v>0.30386187809922843</v>
      </c>
      <c r="D34" s="106">
        <f>+'A3'!D34</f>
        <v>11.066847</v>
      </c>
      <c r="E34" s="106">
        <f>+'A3'!E34</f>
        <v>0.2779229852882233</v>
      </c>
      <c r="F34" s="706">
        <f>+'A3'!F34</f>
        <v>13.19945</v>
      </c>
      <c r="G34" s="706">
        <f>+'A3'!G34</f>
        <v>0.32318835217391695</v>
      </c>
    </row>
    <row r="35" spans="1:7" s="95" customFormat="1" ht="15" customHeight="1">
      <c r="A35" s="102" t="s">
        <v>250</v>
      </c>
      <c r="B35" s="106">
        <f>+'A3'!B35</f>
        <v>0</v>
      </c>
      <c r="C35" s="106">
        <f>+'A3'!C35</f>
        <v>0</v>
      </c>
      <c r="D35" s="106">
        <f>+'A3'!D35</f>
        <v>0</v>
      </c>
      <c r="E35" s="106">
        <f>+'A3'!E35</f>
        <v>0</v>
      </c>
      <c r="F35" s="706">
        <f>+'A3'!F35</f>
        <v>0</v>
      </c>
      <c r="G35" s="706">
        <f>+'A3'!G35</f>
        <v>0</v>
      </c>
    </row>
    <row r="36" spans="1:7" s="95" customFormat="1" ht="15" customHeight="1">
      <c r="A36" s="102" t="s">
        <v>251</v>
      </c>
      <c r="B36" s="106">
        <f>+'A3'!B36</f>
        <v>1.76006</v>
      </c>
      <c r="C36" s="106">
        <f>+'A3'!C36</f>
        <v>0.046635245199341535</v>
      </c>
      <c r="D36" s="106">
        <f>+'A3'!D36</f>
        <v>1.562689</v>
      </c>
      <c r="E36" s="106">
        <f>+'A3'!E36</f>
        <v>0.03924398629140426</v>
      </c>
      <c r="F36" s="706">
        <f>+'A3'!F36</f>
        <v>1.11168</v>
      </c>
      <c r="G36" s="706">
        <f>+'A3'!G36</f>
        <v>0.027219469549466073</v>
      </c>
    </row>
    <row r="37" spans="1:7" s="95" customFormat="1" ht="15" customHeight="1">
      <c r="A37" s="102" t="s">
        <v>252</v>
      </c>
      <c r="B37" s="106">
        <f>+'A3'!B37</f>
        <v>1.032349</v>
      </c>
      <c r="C37" s="106">
        <f>+'A3'!C37</f>
        <v>0.0273535270083378</v>
      </c>
      <c r="D37" s="106">
        <f>+'A3'!D37</f>
        <v>2.805768</v>
      </c>
      <c r="E37" s="106">
        <f>+'A3'!E37</f>
        <v>0.07046157036291979</v>
      </c>
      <c r="F37" s="706">
        <f>+'A3'!F37</f>
        <v>1.852885</v>
      </c>
      <c r="G37" s="706">
        <f>+'A3'!G37</f>
        <v>0.045367863806277386</v>
      </c>
    </row>
    <row r="38" spans="1:7" s="95" customFormat="1" ht="15" customHeight="1">
      <c r="A38" s="102" t="s">
        <v>253</v>
      </c>
      <c r="B38" s="106">
        <f>+'A3'!B38</f>
        <v>36.968761</v>
      </c>
      <c r="C38" s="106">
        <f>+'A3'!C38</f>
        <v>0.9795388986459864</v>
      </c>
      <c r="D38" s="106">
        <f>+'A3'!D38</f>
        <v>77.577957</v>
      </c>
      <c r="E38" s="106">
        <f>+'A3'!E38</f>
        <v>1.9482240426746136</v>
      </c>
      <c r="F38" s="706">
        <f>+'A3'!F38</f>
        <v>65.254825</v>
      </c>
      <c r="G38" s="706">
        <f>+'A3'!G38</f>
        <v>1.5977634949295099</v>
      </c>
    </row>
    <row r="39" spans="1:7" s="95" customFormat="1" ht="15" customHeight="1" thickBot="1">
      <c r="A39" s="526" t="s">
        <v>513</v>
      </c>
      <c r="B39" s="107">
        <f>+'A3'!B39</f>
        <v>3097.393604</v>
      </c>
      <c r="C39" s="107">
        <f>+'A3'!C39</f>
        <v>82.06976478154846</v>
      </c>
      <c r="D39" s="107">
        <f>+'A3'!D39</f>
        <v>3285.3463219999994</v>
      </c>
      <c r="E39" s="107">
        <f>+'A3'!E39</f>
        <v>82.50527521668317</v>
      </c>
      <c r="F39" s="107">
        <f>+'A3'!F39</f>
        <v>3378.393567</v>
      </c>
      <c r="G39" s="107">
        <f>+'A3'!G39</f>
        <v>82.7199201416492</v>
      </c>
    </row>
    <row r="40" spans="1:7" s="95" customFormat="1" ht="15" customHeight="1">
      <c r="A40" s="108" t="s">
        <v>254</v>
      </c>
      <c r="B40" s="106">
        <f>+'A3'!B40</f>
        <v>393.23008000000004</v>
      </c>
      <c r="C40" s="106">
        <f>+'A3'!C40</f>
        <v>10.419179573739925</v>
      </c>
      <c r="D40" s="106">
        <f>+'A3'!D40</f>
        <v>385.918706</v>
      </c>
      <c r="E40" s="106">
        <f>+'A3'!E40</f>
        <v>9.691620282641313</v>
      </c>
      <c r="F40" s="706">
        <f>+'A3'!F40</f>
        <v>388.91871100000003</v>
      </c>
      <c r="G40" s="706">
        <f>+'A3'!G40</f>
        <v>9.52266930347051</v>
      </c>
    </row>
    <row r="41" spans="1:7" s="95" customFormat="1" ht="15" customHeight="1">
      <c r="A41" s="108" t="s">
        <v>255</v>
      </c>
      <c r="B41" s="106">
        <f>+'A3'!B41</f>
        <v>0</v>
      </c>
      <c r="C41" s="106">
        <f>+'A3'!C41</f>
        <v>0</v>
      </c>
      <c r="D41" s="106">
        <f>+'A3'!D41</f>
        <v>0</v>
      </c>
      <c r="E41" s="106">
        <f>+'A3'!E41</f>
        <v>0</v>
      </c>
      <c r="F41" s="706">
        <f>+'A3'!F41</f>
        <v>0</v>
      </c>
      <c r="G41" s="706">
        <f>+'A3'!G41</f>
        <v>0</v>
      </c>
    </row>
    <row r="42" spans="1:7" s="95" customFormat="1" ht="15" customHeight="1">
      <c r="A42" s="108" t="s">
        <v>256</v>
      </c>
      <c r="B42" s="106">
        <f>+'A3'!B42</f>
        <v>98.139626</v>
      </c>
      <c r="C42" s="106">
        <f>+'A3'!C42</f>
        <v>2.6003463076722806</v>
      </c>
      <c r="D42" s="106">
        <f>+'A3'!D42</f>
        <v>99.692431</v>
      </c>
      <c r="E42" s="106">
        <f>+'A3'!E42</f>
        <v>2.503587339208739</v>
      </c>
      <c r="F42" s="706">
        <f>+'A3'!F42</f>
        <v>101.542062</v>
      </c>
      <c r="G42" s="706">
        <f>+'A3'!G42</f>
        <v>2.486255995069621</v>
      </c>
    </row>
    <row r="43" spans="1:7" s="95" customFormat="1" ht="15" customHeight="1">
      <c r="A43" s="108" t="s">
        <v>257</v>
      </c>
      <c r="B43" s="106">
        <f>+'A3'!B43</f>
        <v>23.804298</v>
      </c>
      <c r="C43" s="106">
        <f>+'A3'!C43</f>
        <v>0.6307280854221988</v>
      </c>
      <c r="D43" s="106">
        <f>+'A3'!D43</f>
        <v>25.218938</v>
      </c>
      <c r="E43" s="106">
        <f>+'A3'!E43</f>
        <v>0.6333260534602689</v>
      </c>
      <c r="F43" s="706">
        <f>+'A3'!F43</f>
        <v>24.743487000000002</v>
      </c>
      <c r="G43" s="706">
        <f>+'A3'!G43</f>
        <v>0.6058439397525454</v>
      </c>
    </row>
    <row r="44" spans="1:7" s="95" customFormat="1" ht="15" customHeight="1">
      <c r="A44" s="108" t="s">
        <v>258</v>
      </c>
      <c r="B44" s="106">
        <f>+'A3'!B44</f>
        <v>209.139296</v>
      </c>
      <c r="C44" s="106">
        <f>+'A3'!C44</f>
        <v>5.541437422461546</v>
      </c>
      <c r="D44" s="106">
        <f>+'A3'!D44</f>
        <v>236.244829</v>
      </c>
      <c r="E44" s="106">
        <f>+'A3'!E44</f>
        <v>5.932843214927055</v>
      </c>
      <c r="F44" s="706">
        <f>+'A3'!F44</f>
        <v>240.02457800000002</v>
      </c>
      <c r="G44" s="706">
        <f>+'A3'!G44</f>
        <v>5.876998499563224</v>
      </c>
    </row>
    <row r="45" spans="1:7" s="95" customFormat="1" ht="15" customHeight="1">
      <c r="A45" s="108" t="s">
        <v>259</v>
      </c>
      <c r="B45" s="106">
        <f>+'A3'!B45</f>
        <v>0</v>
      </c>
      <c r="C45" s="106">
        <f>+'A3'!C45</f>
        <v>0</v>
      </c>
      <c r="D45" s="106">
        <f>+'A3'!D45</f>
        <v>0</v>
      </c>
      <c r="E45" s="106">
        <f>+'A3'!E45</f>
        <v>0</v>
      </c>
      <c r="F45" s="706">
        <f>+'A3'!F45</f>
        <v>0</v>
      </c>
      <c r="G45" s="706">
        <f>+'A3'!G45</f>
        <v>0</v>
      </c>
    </row>
    <row r="46" spans="1:7" s="95" customFormat="1" ht="15" customHeight="1">
      <c r="A46" s="531" t="s">
        <v>260</v>
      </c>
      <c r="B46" s="111">
        <f>+'A3'!B46</f>
        <v>676.704704</v>
      </c>
      <c r="C46" s="111">
        <f>+'A3'!C46</f>
        <v>17.930235218451553</v>
      </c>
      <c r="D46" s="111">
        <f>+'A3'!D46</f>
        <v>696.6370280000001</v>
      </c>
      <c r="E46" s="111">
        <f>+'A3'!E46</f>
        <v>17.494724783316837</v>
      </c>
      <c r="F46" s="708">
        <f>+'A3'!F46</f>
        <v>705.741864</v>
      </c>
      <c r="G46" s="708">
        <f>+'A3'!G46</f>
        <v>17.28007985835081</v>
      </c>
    </row>
    <row r="47" spans="1:7" s="95" customFormat="1" ht="15" customHeight="1" thickBot="1">
      <c r="A47" s="105" t="s">
        <v>368</v>
      </c>
      <c r="B47" s="609">
        <f>+'A3'!B47</f>
        <v>0</v>
      </c>
      <c r="C47" s="609">
        <f>+'A3'!C47</f>
        <v>0</v>
      </c>
      <c r="D47" s="609">
        <f>+'A3'!D47</f>
        <v>0</v>
      </c>
      <c r="E47" s="609">
        <f>+'A3'!E47</f>
        <v>0</v>
      </c>
      <c r="F47" s="706">
        <f>+'A3'!F47</f>
        <v>0</v>
      </c>
      <c r="G47" s="706">
        <f>+'A3'!G47</f>
        <v>0</v>
      </c>
    </row>
    <row r="48" spans="1:7" ht="12.75" customHeight="1" thickBot="1">
      <c r="A48" s="112" t="s">
        <v>262</v>
      </c>
      <c r="B48" s="251">
        <f>+'A3'!B48</f>
        <v>3774.0983079999996</v>
      </c>
      <c r="C48" s="251">
        <f>+'A3'!C48</f>
        <v>100.00000000000001</v>
      </c>
      <c r="D48" s="251">
        <f>+'A3'!D48</f>
        <v>3981.9833499999995</v>
      </c>
      <c r="E48" s="251">
        <f>+'A3'!E48</f>
        <v>100.00000000000001</v>
      </c>
      <c r="F48" s="251">
        <f>+'A3'!F48</f>
        <v>4084.135431</v>
      </c>
      <c r="G48" s="251">
        <f>+'A3'!G48</f>
        <v>100</v>
      </c>
    </row>
    <row r="49" ht="12.75" customHeight="1">
      <c r="A49" s="15"/>
    </row>
  </sheetData>
  <sheetProtection/>
  <mergeCells count="6">
    <mergeCell ref="F3:G3"/>
    <mergeCell ref="F25:G25"/>
    <mergeCell ref="B3:C3"/>
    <mergeCell ref="B25:C25"/>
    <mergeCell ref="D3:E3"/>
    <mergeCell ref="D25:E25"/>
  </mergeCells>
  <printOptions/>
  <pageMargins left="0.7" right="0.7" top="0.75" bottom="0.75" header="0.3" footer="0.3"/>
  <pageSetup horizontalDpi="600" verticalDpi="600" orientation="portrait" scale="85" r:id="rId1"/>
  <ignoredErrors>
    <ignoredError sqref="D5:E24 D27:E48 E4 E26" formulaRange="1"/>
  </ignoredErrors>
</worksheet>
</file>

<file path=xl/worksheets/sheet7.xml><?xml version="1.0" encoding="utf-8"?>
<worksheet xmlns="http://schemas.openxmlformats.org/spreadsheetml/2006/main" xmlns:r="http://schemas.openxmlformats.org/officeDocument/2006/relationships">
  <dimension ref="A1:I47"/>
  <sheetViews>
    <sheetView zoomScale="130" zoomScaleNormal="13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1" sqref="I1:L1"/>
    </sheetView>
  </sheetViews>
  <sheetFormatPr defaultColWidth="9.140625" defaultRowHeight="15"/>
  <cols>
    <col min="1" max="1" width="31.421875" style="5" customWidth="1"/>
    <col min="2" max="2" width="8.28125" style="60" bestFit="1" customWidth="1"/>
    <col min="3" max="3" width="9.140625" style="52" customWidth="1"/>
    <col min="4" max="4" width="8.28125" style="60" bestFit="1" customWidth="1"/>
    <col min="5" max="5" width="9.140625" style="52" customWidth="1"/>
    <col min="6" max="7" width="9.140625" style="40" customWidth="1"/>
    <col min="8" max="16384" width="9.140625" style="5" customWidth="1"/>
  </cols>
  <sheetData>
    <row r="1" spans="1:9" s="76" customFormat="1" ht="12">
      <c r="A1" s="236" t="s">
        <v>363</v>
      </c>
      <c r="B1" s="396"/>
      <c r="C1" s="77"/>
      <c r="D1" s="396"/>
      <c r="E1" s="77"/>
      <c r="F1" s="258"/>
      <c r="G1" s="258"/>
      <c r="I1" s="746"/>
    </row>
    <row r="2" spans="1:5" ht="10.5" thickBot="1">
      <c r="A2" s="69"/>
      <c r="B2" s="397"/>
      <c r="C2" s="334"/>
      <c r="D2" s="397"/>
      <c r="E2" s="334"/>
    </row>
    <row r="3" spans="1:7" ht="15" customHeight="1" thickBot="1">
      <c r="A3" s="62"/>
      <c r="B3" s="781" t="s">
        <v>601</v>
      </c>
      <c r="C3" s="781"/>
      <c r="D3" s="781" t="s">
        <v>663</v>
      </c>
      <c r="E3" s="781"/>
      <c r="F3" s="781" t="s">
        <v>886</v>
      </c>
      <c r="G3" s="781"/>
    </row>
    <row r="4" spans="1:7" ht="10.5" thickBot="1">
      <c r="A4" s="70"/>
      <c r="B4" s="566" t="s">
        <v>172</v>
      </c>
      <c r="C4" s="466" t="s">
        <v>2</v>
      </c>
      <c r="D4" s="566" t="s">
        <v>172</v>
      </c>
      <c r="E4" s="466" t="s">
        <v>2</v>
      </c>
      <c r="F4" s="566" t="s">
        <v>172</v>
      </c>
      <c r="G4" s="466" t="s">
        <v>2</v>
      </c>
    </row>
    <row r="5" spans="1:7" s="95" customFormat="1" ht="9">
      <c r="A5" s="242" t="s">
        <v>22</v>
      </c>
      <c r="B5" s="129">
        <v>63.807075</v>
      </c>
      <c r="C5" s="129">
        <f>B5*100/$B$24</f>
        <v>0.9507590184237392</v>
      </c>
      <c r="D5" s="129">
        <v>61.916865</v>
      </c>
      <c r="E5" s="129">
        <f>D5*100/$D$24</f>
        <v>0.9146610587825027</v>
      </c>
      <c r="F5" s="129">
        <v>60.746862</v>
      </c>
      <c r="G5" s="129">
        <v>0.8918012938886289</v>
      </c>
    </row>
    <row r="6" spans="1:7" s="95" customFormat="1" ht="9">
      <c r="A6" s="234" t="s">
        <v>18</v>
      </c>
      <c r="B6" s="129">
        <f>+B7+B8+B9</f>
        <v>558.533999</v>
      </c>
      <c r="C6" s="129">
        <f>B6*100/$B$24</f>
        <v>8.322450710137172</v>
      </c>
      <c r="D6" s="129">
        <f>+D7+D8+D9</f>
        <v>610.60779</v>
      </c>
      <c r="E6" s="129">
        <f>D6*100/$D$24</f>
        <v>9.020146089474073</v>
      </c>
      <c r="F6" s="129">
        <v>656.699075</v>
      </c>
      <c r="G6" s="129">
        <v>9.64074629534717</v>
      </c>
    </row>
    <row r="7" spans="1:7" s="123" customFormat="1" ht="9">
      <c r="A7" s="243" t="s">
        <v>19</v>
      </c>
      <c r="B7" s="129">
        <v>343.40889</v>
      </c>
      <c r="C7" s="129">
        <f aca="true" t="shared" si="0" ref="C7:C23">B7*100/$B$24</f>
        <v>5.116973300756786</v>
      </c>
      <c r="D7" s="129">
        <v>366.422918</v>
      </c>
      <c r="E7" s="129">
        <f aca="true" t="shared" si="1" ref="E7:E23">D7*100/$D$24</f>
        <v>5.412948057690811</v>
      </c>
      <c r="F7" s="129">
        <v>389.968238</v>
      </c>
      <c r="G7" s="129">
        <v>5.724973566928754</v>
      </c>
    </row>
    <row r="8" spans="1:7" s="123" customFormat="1" ht="18.75">
      <c r="A8" s="243" t="s">
        <v>20</v>
      </c>
      <c r="B8" s="129">
        <v>165.333743</v>
      </c>
      <c r="C8" s="129">
        <f t="shared" si="0"/>
        <v>2.463559835754934</v>
      </c>
      <c r="D8" s="129">
        <v>179.739992</v>
      </c>
      <c r="E8" s="129">
        <f t="shared" si="1"/>
        <v>2.6551921094241218</v>
      </c>
      <c r="F8" s="129">
        <v>202.623225</v>
      </c>
      <c r="G8" s="129">
        <v>2.974633557645937</v>
      </c>
    </row>
    <row r="9" spans="1:7" s="123" customFormat="1" ht="10.5" customHeight="1">
      <c r="A9" s="243" t="s">
        <v>21</v>
      </c>
      <c r="B9" s="129">
        <v>49.791366</v>
      </c>
      <c r="C9" s="129">
        <f t="shared" si="0"/>
        <v>0.7419175736254505</v>
      </c>
      <c r="D9" s="129">
        <v>64.44488</v>
      </c>
      <c r="E9" s="129">
        <f t="shared" si="1"/>
        <v>0.9520059223591396</v>
      </c>
      <c r="F9" s="129">
        <v>64.107612</v>
      </c>
      <c r="G9" s="129">
        <v>0.9411391707724787</v>
      </c>
    </row>
    <row r="10" spans="1:7" s="95" customFormat="1" ht="9.75" customHeight="1">
      <c r="A10" s="242" t="s">
        <v>23</v>
      </c>
      <c r="B10" s="129">
        <v>617.878085</v>
      </c>
      <c r="C10" s="129">
        <f t="shared" si="0"/>
        <v>9.206708842242648</v>
      </c>
      <c r="D10" s="129">
        <v>694.211787</v>
      </c>
      <c r="E10" s="129">
        <f t="shared" si="1"/>
        <v>10.255178263898102</v>
      </c>
      <c r="F10" s="129">
        <v>670.852933</v>
      </c>
      <c r="G10" s="129">
        <v>9.848533635505019</v>
      </c>
    </row>
    <row r="11" spans="1:7" s="95" customFormat="1" ht="9.75" customHeight="1">
      <c r="A11" s="82" t="s">
        <v>317</v>
      </c>
      <c r="B11" s="129">
        <v>109.282277</v>
      </c>
      <c r="C11" s="129">
        <f t="shared" si="0"/>
        <v>1.6283634755492424</v>
      </c>
      <c r="D11" s="129">
        <v>128.853363</v>
      </c>
      <c r="E11" s="129">
        <f t="shared" si="1"/>
        <v>1.903474173462532</v>
      </c>
      <c r="F11" s="129">
        <v>126.511131</v>
      </c>
      <c r="G11" s="129">
        <v>1.857261208276303</v>
      </c>
    </row>
    <row r="12" spans="1:7" s="116" customFormat="1" ht="19.5" customHeight="1">
      <c r="A12" s="82" t="s">
        <v>411</v>
      </c>
      <c r="B12" s="129">
        <v>4.436417</v>
      </c>
      <c r="C12" s="129">
        <f t="shared" si="0"/>
        <v>0.06610494952539965</v>
      </c>
      <c r="D12" s="129">
        <v>14.868679</v>
      </c>
      <c r="E12" s="129">
        <f t="shared" si="1"/>
        <v>0.21964616065166032</v>
      </c>
      <c r="F12" s="129">
        <v>15.029523</v>
      </c>
      <c r="G12" s="129">
        <v>0.22064264089771266</v>
      </c>
    </row>
    <row r="13" spans="1:7" s="95" customFormat="1" ht="9.75" customHeight="1">
      <c r="A13" s="82" t="s">
        <v>309</v>
      </c>
      <c r="B13" s="129">
        <v>2.010952</v>
      </c>
      <c r="C13" s="129">
        <f t="shared" si="0"/>
        <v>0.0299642437710435</v>
      </c>
      <c r="D13" s="129">
        <v>31.861224999999997</v>
      </c>
      <c r="E13" s="129">
        <f t="shared" si="1"/>
        <v>0.4706669466002122</v>
      </c>
      <c r="F13" s="129">
        <v>41.142361</v>
      </c>
      <c r="G13" s="129">
        <v>0.6039951623086813</v>
      </c>
    </row>
    <row r="14" spans="1:7" s="95" customFormat="1" ht="9.75" customHeight="1">
      <c r="A14" s="82" t="s">
        <v>310</v>
      </c>
      <c r="B14" s="129">
        <v>206.298377</v>
      </c>
      <c r="C14" s="129">
        <f t="shared" si="0"/>
        <v>3.073954454406984</v>
      </c>
      <c r="D14" s="129">
        <v>50.245509</v>
      </c>
      <c r="E14" s="129">
        <f t="shared" si="1"/>
        <v>0.7422470511225944</v>
      </c>
      <c r="F14" s="129">
        <v>53.078875</v>
      </c>
      <c r="G14" s="129">
        <v>0.7792305288650597</v>
      </c>
    </row>
    <row r="15" spans="1:7" s="95" customFormat="1" ht="9.75" customHeight="1">
      <c r="A15" s="537" t="s">
        <v>518</v>
      </c>
      <c r="B15" s="129">
        <v>208.123234</v>
      </c>
      <c r="C15" s="129">
        <f t="shared" si="0"/>
        <v>3.1011457846800567</v>
      </c>
      <c r="D15" s="129">
        <v>209.822528</v>
      </c>
      <c r="E15" s="129">
        <f t="shared" si="1"/>
        <v>3.099583540234173</v>
      </c>
      <c r="F15" s="129">
        <v>209.03372900000002</v>
      </c>
      <c r="G15" s="129">
        <v>3.0687436988690053</v>
      </c>
    </row>
    <row r="16" spans="1:7" s="95" customFormat="1" ht="9.75" customHeight="1">
      <c r="A16" s="82" t="s">
        <v>412</v>
      </c>
      <c r="B16" s="129">
        <f>SUM(B17:B23)</f>
        <v>4940.801791</v>
      </c>
      <c r="C16" s="129">
        <f t="shared" si="0"/>
        <v>73.62054852126373</v>
      </c>
      <c r="D16" s="129">
        <f>SUM(D17:D23)</f>
        <v>4966.99031</v>
      </c>
      <c r="E16" s="129">
        <f t="shared" si="1"/>
        <v>73.37439671577415</v>
      </c>
      <c r="F16" s="129">
        <v>4978.609241</v>
      </c>
      <c r="G16" s="129">
        <v>73.08904553604242</v>
      </c>
    </row>
    <row r="17" spans="1:7" s="95" customFormat="1" ht="18.75">
      <c r="A17" s="243" t="s">
        <v>306</v>
      </c>
      <c r="B17" s="129">
        <v>1702.623009</v>
      </c>
      <c r="C17" s="129">
        <f t="shared" si="0"/>
        <v>25.369979438526425</v>
      </c>
      <c r="D17" s="129">
        <v>1614.135767</v>
      </c>
      <c r="E17" s="129">
        <f t="shared" si="1"/>
        <v>23.844668648241917</v>
      </c>
      <c r="F17" s="129">
        <v>1645.512327</v>
      </c>
      <c r="G17" s="129">
        <v>24.15713296150653</v>
      </c>
    </row>
    <row r="18" spans="1:7" s="95" customFormat="1" ht="18.75">
      <c r="A18" s="243" t="s">
        <v>307</v>
      </c>
      <c r="B18" s="129">
        <v>1437.805277</v>
      </c>
      <c r="C18" s="129">
        <f t="shared" si="0"/>
        <v>21.424055778218836</v>
      </c>
      <c r="D18" s="129">
        <v>1378.657271</v>
      </c>
      <c r="E18" s="129">
        <f t="shared" si="1"/>
        <v>20.36608473621938</v>
      </c>
      <c r="F18" s="129">
        <v>1328.838175</v>
      </c>
      <c r="G18" s="129">
        <v>19.508161653413545</v>
      </c>
    </row>
    <row r="19" spans="1:7" s="95" customFormat="1" ht="11.25" customHeight="1">
      <c r="A19" s="243" t="s">
        <v>308</v>
      </c>
      <c r="B19" s="129">
        <v>596.310433</v>
      </c>
      <c r="C19" s="129">
        <f t="shared" si="0"/>
        <v>8.885339469877204</v>
      </c>
      <c r="D19" s="129">
        <v>646.264771</v>
      </c>
      <c r="E19" s="129">
        <f t="shared" si="1"/>
        <v>9.546885484216483</v>
      </c>
      <c r="F19" s="129">
        <v>615.107304</v>
      </c>
      <c r="G19" s="129">
        <v>9.030153517848316</v>
      </c>
    </row>
    <row r="20" spans="1:7" s="95" customFormat="1" ht="30.75" customHeight="1">
      <c r="A20" s="243" t="s">
        <v>311</v>
      </c>
      <c r="B20" s="129">
        <v>33.664362</v>
      </c>
      <c r="C20" s="129">
        <f t="shared" si="0"/>
        <v>0.5016167215153089</v>
      </c>
      <c r="D20" s="129">
        <v>54.888366000000005</v>
      </c>
      <c r="E20" s="129">
        <f t="shared" si="1"/>
        <v>0.8108332190333204</v>
      </c>
      <c r="F20" s="129">
        <v>58.152326</v>
      </c>
      <c r="G20" s="129">
        <v>0.8537119097515418</v>
      </c>
    </row>
    <row r="21" spans="1:7" s="95" customFormat="1" ht="9">
      <c r="A21" s="243" t="s">
        <v>312</v>
      </c>
      <c r="B21" s="129">
        <v>0.008199</v>
      </c>
      <c r="C21" s="129">
        <f t="shared" si="0"/>
        <v>0.0001221694176085683</v>
      </c>
      <c r="D21" s="129">
        <v>0.019393999999999998</v>
      </c>
      <c r="E21" s="129">
        <f t="shared" si="1"/>
        <v>0.0002864960390683194</v>
      </c>
      <c r="F21" s="129">
        <v>0.016819</v>
      </c>
      <c r="G21" s="129">
        <v>0.00024691326379810123</v>
      </c>
    </row>
    <row r="22" spans="1:7" s="95" customFormat="1" ht="9">
      <c r="A22" s="140" t="s">
        <v>313</v>
      </c>
      <c r="B22" s="129">
        <v>328.797251</v>
      </c>
      <c r="C22" s="129">
        <f t="shared" si="0"/>
        <v>4.899252185140658</v>
      </c>
      <c r="D22" s="129">
        <v>379.672954</v>
      </c>
      <c r="E22" s="129">
        <f t="shared" si="1"/>
        <v>5.6086829670190905</v>
      </c>
      <c r="F22" s="129">
        <v>382.500153</v>
      </c>
      <c r="G22" s="129">
        <v>5.615337486206259</v>
      </c>
    </row>
    <row r="23" spans="1:7" s="95" customFormat="1" ht="9.75" thickBot="1">
      <c r="A23" s="244" t="s">
        <v>314</v>
      </c>
      <c r="B23" s="132">
        <v>841.59326</v>
      </c>
      <c r="C23" s="129">
        <f t="shared" si="0"/>
        <v>12.54018275856768</v>
      </c>
      <c r="D23" s="132">
        <v>893.3517870000001</v>
      </c>
      <c r="E23" s="129">
        <f t="shared" si="1"/>
        <v>13.196955165004898</v>
      </c>
      <c r="F23" s="132">
        <v>948.482137</v>
      </c>
      <c r="G23" s="129">
        <v>13.924301094052426</v>
      </c>
    </row>
    <row r="24" spans="1:7" s="95" customFormat="1" ht="9.75" thickBot="1">
      <c r="A24" s="133" t="s">
        <v>24</v>
      </c>
      <c r="B24" s="539">
        <f>+B5+B6+B10+B11+B12+B13+B14+B15+B16</f>
        <v>6711.172207</v>
      </c>
      <c r="C24" s="377">
        <f>C5+C6+C10+C11+C12+C13+C14+C16+C15</f>
        <v>100.00000000000001</v>
      </c>
      <c r="D24" s="539">
        <f>+D5+D6+D10+D11+D12+D13+D14+D15+D16</f>
        <v>6769.378056</v>
      </c>
      <c r="E24" s="377">
        <f>E5+E6+E10+E11+E12+E13+E14+E16+E15</f>
        <v>100</v>
      </c>
      <c r="F24" s="539">
        <f>+F5+F6+F10+F11+F12+F13+F14+F15+F16</f>
        <v>6811.70373</v>
      </c>
      <c r="G24" s="377">
        <f>G5+G6+G10+G11+G12+G13+G14+G16+G15</f>
        <v>99.99999999999999</v>
      </c>
    </row>
    <row r="25" spans="1:7" s="95" customFormat="1" ht="9">
      <c r="A25" s="87"/>
      <c r="B25" s="296"/>
      <c r="C25" s="336"/>
      <c r="D25" s="296"/>
      <c r="E25" s="336"/>
      <c r="F25" s="748"/>
      <c r="G25" s="190"/>
    </row>
    <row r="26" spans="1:7" s="95" customFormat="1" ht="9.75" customHeight="1">
      <c r="A26" s="265" t="s">
        <v>570</v>
      </c>
      <c r="B26" s="126"/>
      <c r="C26" s="126"/>
      <c r="D26" s="465"/>
      <c r="E26" s="465"/>
      <c r="F26" s="748"/>
      <c r="G26" s="190"/>
    </row>
    <row r="27" spans="1:7" s="95" customFormat="1" ht="9">
      <c r="A27" s="134"/>
      <c r="B27" s="456"/>
      <c r="C27" s="337"/>
      <c r="D27" s="456"/>
      <c r="E27" s="337"/>
      <c r="F27" s="748"/>
      <c r="G27" s="190"/>
    </row>
    <row r="28" spans="1:6" ht="11.25" customHeight="1">
      <c r="A28" s="22"/>
      <c r="B28" s="540"/>
      <c r="C28" s="338"/>
      <c r="D28" s="540"/>
      <c r="E28" s="338"/>
      <c r="F28" s="749"/>
    </row>
    <row r="29" spans="3:5" ht="9.75">
      <c r="C29" s="338"/>
      <c r="E29" s="338"/>
    </row>
    <row r="30" spans="2:5" ht="9.75">
      <c r="B30" s="55"/>
      <c r="C30" s="338"/>
      <c r="D30" s="55"/>
      <c r="E30" s="338"/>
    </row>
    <row r="31" spans="2:5" ht="9.75">
      <c r="B31" s="55"/>
      <c r="C31" s="338"/>
      <c r="D31" s="55"/>
      <c r="E31" s="338"/>
    </row>
    <row r="32" spans="3:5" ht="9.75">
      <c r="C32" s="338"/>
      <c r="E32" s="338"/>
    </row>
    <row r="33" spans="3:5" ht="9.75">
      <c r="C33" s="338"/>
      <c r="E33" s="338"/>
    </row>
    <row r="34" spans="3:5" ht="9.75">
      <c r="C34" s="338"/>
      <c r="E34" s="338"/>
    </row>
    <row r="35" spans="3:5" ht="9.75">
      <c r="C35" s="338"/>
      <c r="E35" s="338"/>
    </row>
    <row r="36" spans="3:5" ht="9.75">
      <c r="C36" s="338"/>
      <c r="E36" s="338"/>
    </row>
    <row r="37" spans="3:5" ht="9.75">
      <c r="C37" s="338"/>
      <c r="E37" s="338"/>
    </row>
    <row r="38" spans="3:5" ht="9.75">
      <c r="C38" s="338"/>
      <c r="E38" s="338"/>
    </row>
    <row r="39" spans="3:5" ht="9.75">
      <c r="C39" s="338"/>
      <c r="E39" s="338"/>
    </row>
    <row r="40" spans="3:5" ht="9.75">
      <c r="C40" s="338"/>
      <c r="E40" s="338"/>
    </row>
    <row r="41" spans="3:5" ht="9.75">
      <c r="C41" s="338"/>
      <c r="E41" s="338"/>
    </row>
    <row r="42" spans="3:5" ht="9.75">
      <c r="C42" s="338"/>
      <c r="E42" s="338"/>
    </row>
    <row r="43" spans="3:5" ht="9.75">
      <c r="C43" s="338"/>
      <c r="E43" s="338"/>
    </row>
    <row r="44" spans="3:5" ht="9.75">
      <c r="C44" s="338"/>
      <c r="E44" s="338"/>
    </row>
    <row r="45" spans="3:5" ht="9.75">
      <c r="C45" s="338"/>
      <c r="E45" s="338"/>
    </row>
    <row r="46" spans="3:5" ht="9.75">
      <c r="C46" s="338"/>
      <c r="E46" s="338"/>
    </row>
    <row r="47" spans="3:5" ht="9.75">
      <c r="C47" s="338"/>
      <c r="E47" s="338"/>
    </row>
  </sheetData>
  <sheetProtection/>
  <mergeCells count="3">
    <mergeCell ref="B3:C3"/>
    <mergeCell ref="D3:E3"/>
    <mergeCell ref="F3:G3"/>
  </mergeCells>
  <printOptions/>
  <pageMargins left="0.7" right="0.7" top="0.75" bottom="0.75" header="0.3" footer="0.3"/>
  <pageSetup horizontalDpi="600" verticalDpi="600" orientation="portrait" r:id="rId1"/>
  <ignoredErrors>
    <ignoredError sqref="E5:E15 E16:E23" evalError="1"/>
    <ignoredError sqref="C6 C24" formula="1"/>
  </ignoredErrors>
</worksheet>
</file>

<file path=xl/worksheets/sheet8.xml><?xml version="1.0" encoding="utf-8"?>
<worksheet xmlns="http://schemas.openxmlformats.org/spreadsheetml/2006/main" xmlns:r="http://schemas.openxmlformats.org/officeDocument/2006/relationships">
  <sheetPr>
    <tabColor rgb="FF92D050"/>
  </sheetPr>
  <dimension ref="A1:G49"/>
  <sheetViews>
    <sheetView zoomScalePageLayoutView="0" workbookViewId="0" topLeftCell="A1">
      <selection activeCell="A1" sqref="A1"/>
    </sheetView>
  </sheetViews>
  <sheetFormatPr defaultColWidth="9.140625" defaultRowHeight="15"/>
  <cols>
    <col min="1" max="1" width="29.28125" style="5" customWidth="1"/>
    <col min="2" max="3" width="10.28125" style="40" customWidth="1"/>
    <col min="4" max="5" width="9.140625" style="5" customWidth="1"/>
    <col min="6" max="7" width="9.140625" style="40" customWidth="1"/>
    <col min="8" max="16384" width="9.140625" style="5" customWidth="1"/>
  </cols>
  <sheetData>
    <row r="1" spans="1:7" s="76" customFormat="1" ht="12">
      <c r="A1" s="236" t="s">
        <v>364</v>
      </c>
      <c r="B1" s="258"/>
      <c r="C1" s="258"/>
      <c r="F1" s="258"/>
      <c r="G1" s="258"/>
    </row>
    <row r="2" spans="1:3" ht="10.5" thickBot="1">
      <c r="A2" s="69"/>
      <c r="B2" s="259"/>
      <c r="C2" s="259"/>
    </row>
    <row r="3" spans="1:7" ht="10.5" thickBot="1">
      <c r="A3" s="62"/>
      <c r="B3" s="781" t="s">
        <v>671</v>
      </c>
      <c r="C3" s="781"/>
      <c r="D3" s="781" t="s">
        <v>673</v>
      </c>
      <c r="E3" s="781"/>
      <c r="F3" s="781" t="s">
        <v>887</v>
      </c>
      <c r="G3" s="781"/>
    </row>
    <row r="4" spans="1:7" ht="10.5" thickBot="1">
      <c r="A4" s="70"/>
      <c r="B4" s="466" t="s">
        <v>882</v>
      </c>
      <c r="C4" s="466" t="s">
        <v>2</v>
      </c>
      <c r="D4" s="466" t="s">
        <v>882</v>
      </c>
      <c r="E4" s="466" t="s">
        <v>2</v>
      </c>
      <c r="F4" s="466" t="s">
        <v>882</v>
      </c>
      <c r="G4" s="466" t="s">
        <v>2</v>
      </c>
    </row>
    <row r="5" spans="1:7" s="95" customFormat="1" ht="9">
      <c r="A5" s="235" t="s">
        <v>151</v>
      </c>
      <c r="B5" s="121">
        <f>'A4'!B5</f>
        <v>63.807075</v>
      </c>
      <c r="C5" s="121">
        <f>'A4'!C5</f>
        <v>0.9507590184237392</v>
      </c>
      <c r="D5" s="121">
        <f>'A4'!D5</f>
        <v>61.916865</v>
      </c>
      <c r="E5" s="121">
        <f>'A4'!E5</f>
        <v>0.9146610587825027</v>
      </c>
      <c r="F5" s="129">
        <f>'A4'!F5</f>
        <v>60.746862</v>
      </c>
      <c r="G5" s="129">
        <f>'A4'!G5</f>
        <v>0.8918012938886289</v>
      </c>
    </row>
    <row r="6" spans="1:7" s="95" customFormat="1" ht="9">
      <c r="A6" s="239" t="s">
        <v>147</v>
      </c>
      <c r="B6" s="121">
        <f>'A4'!B6</f>
        <v>558.533999</v>
      </c>
      <c r="C6" s="121">
        <f>'A4'!C6</f>
        <v>8.322450710137172</v>
      </c>
      <c r="D6" s="121">
        <f>'A4'!D6</f>
        <v>610.60779</v>
      </c>
      <c r="E6" s="121">
        <f>'A4'!E6</f>
        <v>9.020146089474073</v>
      </c>
      <c r="F6" s="129">
        <f>'A4'!F6</f>
        <v>656.699075</v>
      </c>
      <c r="G6" s="129">
        <f>'A4'!G6</f>
        <v>9.64074629534717</v>
      </c>
    </row>
    <row r="7" spans="1:7" s="123" customFormat="1" ht="9">
      <c r="A7" s="122" t="s">
        <v>148</v>
      </c>
      <c r="B7" s="121">
        <f>'A4'!B7</f>
        <v>343.40889</v>
      </c>
      <c r="C7" s="121">
        <f>'A4'!C7</f>
        <v>5.116973300756786</v>
      </c>
      <c r="D7" s="121">
        <f>'A4'!D7</f>
        <v>366.422918</v>
      </c>
      <c r="E7" s="121">
        <f>'A4'!E7</f>
        <v>5.412948057690811</v>
      </c>
      <c r="F7" s="129">
        <f>'A4'!F7</f>
        <v>389.968238</v>
      </c>
      <c r="G7" s="129">
        <f>'A4'!G7</f>
        <v>5.724973566928754</v>
      </c>
    </row>
    <row r="8" spans="1:7" s="123" customFormat="1" ht="18.75">
      <c r="A8" s="122" t="s">
        <v>149</v>
      </c>
      <c r="B8" s="121">
        <f>'A4'!B8</f>
        <v>165.333743</v>
      </c>
      <c r="C8" s="121">
        <f>'A4'!C8</f>
        <v>2.463559835754934</v>
      </c>
      <c r="D8" s="121">
        <f>'A4'!D8</f>
        <v>179.739992</v>
      </c>
      <c r="E8" s="121">
        <f>'A4'!E8</f>
        <v>2.6551921094241218</v>
      </c>
      <c r="F8" s="129">
        <f>'A4'!F8</f>
        <v>202.623225</v>
      </c>
      <c r="G8" s="129">
        <f>'A4'!G8</f>
        <v>2.974633557645937</v>
      </c>
    </row>
    <row r="9" spans="1:7" s="123" customFormat="1" ht="9">
      <c r="A9" s="122" t="s">
        <v>150</v>
      </c>
      <c r="B9" s="121">
        <f>'A4'!B9</f>
        <v>49.791366</v>
      </c>
      <c r="C9" s="121">
        <f>'A4'!C9</f>
        <v>0.7419175736254505</v>
      </c>
      <c r="D9" s="121">
        <f>'A4'!D9</f>
        <v>64.44488</v>
      </c>
      <c r="E9" s="121">
        <f>'A4'!E9</f>
        <v>0.9520059223591396</v>
      </c>
      <c r="F9" s="129">
        <f>'A4'!F9</f>
        <v>64.107612</v>
      </c>
      <c r="G9" s="129">
        <f>'A4'!G9</f>
        <v>0.9411391707724787</v>
      </c>
    </row>
    <row r="10" spans="1:7" s="95" customFormat="1" ht="9">
      <c r="A10" s="235" t="s">
        <v>152</v>
      </c>
      <c r="B10" s="121">
        <f>'A4'!B10</f>
        <v>617.878085</v>
      </c>
      <c r="C10" s="121">
        <f>'A4'!C10</f>
        <v>9.206708842242648</v>
      </c>
      <c r="D10" s="121">
        <f>'A4'!D10</f>
        <v>694.211787</v>
      </c>
      <c r="E10" s="121">
        <f>'A4'!E10</f>
        <v>10.255178263898102</v>
      </c>
      <c r="F10" s="129">
        <f>'A4'!F10</f>
        <v>670.852933</v>
      </c>
      <c r="G10" s="129">
        <f>'A4'!G10</f>
        <v>9.848533635505019</v>
      </c>
    </row>
    <row r="11" spans="1:7" s="95" customFormat="1" ht="9">
      <c r="A11" s="223" t="s">
        <v>318</v>
      </c>
      <c r="B11" s="121">
        <f>'A4'!B11</f>
        <v>109.282277</v>
      </c>
      <c r="C11" s="121">
        <f>'A4'!C11</f>
        <v>1.6283634755492424</v>
      </c>
      <c r="D11" s="121">
        <f>'A4'!D11</f>
        <v>128.853363</v>
      </c>
      <c r="E11" s="121">
        <f>'A4'!E11</f>
        <v>1.903474173462532</v>
      </c>
      <c r="F11" s="129">
        <f>'A4'!F11</f>
        <v>126.511131</v>
      </c>
      <c r="G11" s="129">
        <f>'A4'!G11</f>
        <v>1.857261208276303</v>
      </c>
    </row>
    <row r="12" spans="1:7" s="95" customFormat="1" ht="9">
      <c r="A12" s="223" t="s">
        <v>319</v>
      </c>
      <c r="B12" s="121">
        <f>'A4'!B12</f>
        <v>4.436417</v>
      </c>
      <c r="C12" s="121">
        <f>'A4'!C12</f>
        <v>0.06610494952539965</v>
      </c>
      <c r="D12" s="121">
        <f>'A4'!D12</f>
        <v>14.868679</v>
      </c>
      <c r="E12" s="121">
        <f>'A4'!E12</f>
        <v>0.21964616065166032</v>
      </c>
      <c r="F12" s="129">
        <f>'A4'!F12</f>
        <v>15.029523</v>
      </c>
      <c r="G12" s="129">
        <f>'A4'!G12</f>
        <v>0.22064264089771266</v>
      </c>
    </row>
    <row r="13" spans="1:7" s="95" customFormat="1" ht="9">
      <c r="A13" s="223" t="s">
        <v>320</v>
      </c>
      <c r="B13" s="121">
        <f>'A4'!B13</f>
        <v>2.010952</v>
      </c>
      <c r="C13" s="121">
        <f>'A4'!C13</f>
        <v>0.0299642437710435</v>
      </c>
      <c r="D13" s="121">
        <f>'A4'!D13</f>
        <v>31.861224999999997</v>
      </c>
      <c r="E13" s="121">
        <f>'A4'!E13</f>
        <v>0.4706669466002122</v>
      </c>
      <c r="F13" s="129">
        <f>'A4'!F13</f>
        <v>41.142361</v>
      </c>
      <c r="G13" s="129">
        <f>'A4'!G13</f>
        <v>0.6039951623086813</v>
      </c>
    </row>
    <row r="14" spans="1:7" s="95" customFormat="1" ht="9">
      <c r="A14" s="223" t="s">
        <v>321</v>
      </c>
      <c r="B14" s="121">
        <f>'A4'!B14</f>
        <v>206.298377</v>
      </c>
      <c r="C14" s="121">
        <f>'A4'!C14</f>
        <v>3.073954454406984</v>
      </c>
      <c r="D14" s="121">
        <f>'A4'!D14</f>
        <v>50.245509</v>
      </c>
      <c r="E14" s="121">
        <f>'A4'!E14</f>
        <v>0.7422470511225944</v>
      </c>
      <c r="F14" s="129">
        <f>'A4'!F14</f>
        <v>53.078875</v>
      </c>
      <c r="G14" s="129">
        <f>'A4'!G14</f>
        <v>0.7792305288650597</v>
      </c>
    </row>
    <row r="15" spans="1:7" s="250" customFormat="1" ht="10.5">
      <c r="A15" s="538" t="s">
        <v>519</v>
      </c>
      <c r="B15" s="527"/>
      <c r="C15" s="527"/>
      <c r="D15" s="527"/>
      <c r="E15" s="527"/>
      <c r="F15" s="129"/>
      <c r="G15" s="129"/>
    </row>
    <row r="16" spans="1:7" s="95" customFormat="1" ht="9">
      <c r="A16" s="223" t="s">
        <v>322</v>
      </c>
      <c r="B16" s="121">
        <f>'A4'!B16</f>
        <v>4940.801791</v>
      </c>
      <c r="C16" s="121">
        <f>'A4'!C16</f>
        <v>73.62054852126373</v>
      </c>
      <c r="D16" s="121">
        <f>'A4'!D16</f>
        <v>4966.99031</v>
      </c>
      <c r="E16" s="121">
        <f>'A4'!E16</f>
        <v>73.37439671577415</v>
      </c>
      <c r="F16" s="129">
        <f>'A4'!F16</f>
        <v>4978.609241</v>
      </c>
      <c r="G16" s="129">
        <f>'A4'!G16</f>
        <v>73.08904553604242</v>
      </c>
    </row>
    <row r="17" spans="1:7" s="95" customFormat="1" ht="9">
      <c r="A17" s="240" t="s">
        <v>323</v>
      </c>
      <c r="B17" s="121">
        <f>'A4'!B17</f>
        <v>1702.623009</v>
      </c>
      <c r="C17" s="121">
        <f>'A4'!C17</f>
        <v>25.369979438526425</v>
      </c>
      <c r="D17" s="121">
        <f>'A4'!D17</f>
        <v>1614.135767</v>
      </c>
      <c r="E17" s="121">
        <f>'A4'!E17</f>
        <v>23.844668648241917</v>
      </c>
      <c r="F17" s="129">
        <f>'A4'!F17</f>
        <v>1645.512327</v>
      </c>
      <c r="G17" s="129">
        <f>'A4'!G17</f>
        <v>24.15713296150653</v>
      </c>
    </row>
    <row r="18" spans="1:7" s="95" customFormat="1" ht="28.5">
      <c r="A18" s="240" t="s">
        <v>338</v>
      </c>
      <c r="B18" s="121">
        <f>'A4'!B18</f>
        <v>1437.805277</v>
      </c>
      <c r="C18" s="121">
        <f>'A4'!C18</f>
        <v>21.424055778218836</v>
      </c>
      <c r="D18" s="121">
        <f>'A4'!D18</f>
        <v>1378.657271</v>
      </c>
      <c r="E18" s="121">
        <f>'A4'!E18</f>
        <v>20.36608473621938</v>
      </c>
      <c r="F18" s="129">
        <f>'A4'!F18</f>
        <v>1328.838175</v>
      </c>
      <c r="G18" s="129">
        <f>'A4'!G18</f>
        <v>19.508161653413545</v>
      </c>
    </row>
    <row r="19" spans="1:7" s="95" customFormat="1" ht="10.5" customHeight="1">
      <c r="A19" s="240" t="s">
        <v>324</v>
      </c>
      <c r="B19" s="121">
        <f>'A4'!B19</f>
        <v>596.310433</v>
      </c>
      <c r="C19" s="121">
        <f>'A4'!C19</f>
        <v>8.885339469877204</v>
      </c>
      <c r="D19" s="121">
        <f>'A4'!D19</f>
        <v>646.264771</v>
      </c>
      <c r="E19" s="121">
        <f>'A4'!E19</f>
        <v>9.546885484216483</v>
      </c>
      <c r="F19" s="129">
        <f>'A4'!F19</f>
        <v>615.107304</v>
      </c>
      <c r="G19" s="129">
        <f>'A4'!G19</f>
        <v>9.030153517848316</v>
      </c>
    </row>
    <row r="20" spans="1:7" s="95" customFormat="1" ht="21" customHeight="1">
      <c r="A20" s="240" t="s">
        <v>325</v>
      </c>
      <c r="B20" s="121">
        <f>'A4'!B20</f>
        <v>33.664362</v>
      </c>
      <c r="C20" s="121">
        <f>'A4'!C20</f>
        <v>0.5016167215153089</v>
      </c>
      <c r="D20" s="121">
        <f>'A4'!D20</f>
        <v>54.888366000000005</v>
      </c>
      <c r="E20" s="121">
        <f>'A4'!E20</f>
        <v>0.8108332190333204</v>
      </c>
      <c r="F20" s="129">
        <f>'A4'!F20</f>
        <v>58.152326</v>
      </c>
      <c r="G20" s="129">
        <f>'A4'!G20</f>
        <v>0.8537119097515418</v>
      </c>
    </row>
    <row r="21" spans="1:7" s="95" customFormat="1" ht="9">
      <c r="A21" s="240" t="s">
        <v>326</v>
      </c>
      <c r="B21" s="121">
        <f>'A4'!B21</f>
        <v>0.008199</v>
      </c>
      <c r="C21" s="121">
        <f>'A4'!C21</f>
        <v>0.0001221694176085683</v>
      </c>
      <c r="D21" s="121">
        <f>'A4'!D21</f>
        <v>0.019393999999999998</v>
      </c>
      <c r="E21" s="121">
        <f>'A4'!E21</f>
        <v>0.0002864960390683194</v>
      </c>
      <c r="F21" s="129">
        <f>'A4'!F21</f>
        <v>0.016819</v>
      </c>
      <c r="G21" s="129">
        <f>'A4'!G21</f>
        <v>0.00024691326379810123</v>
      </c>
    </row>
    <row r="22" spans="1:7" s="95" customFormat="1" ht="9">
      <c r="A22" s="240" t="s">
        <v>327</v>
      </c>
      <c r="B22" s="121">
        <f>'A4'!B22</f>
        <v>328.797251</v>
      </c>
      <c r="C22" s="121">
        <f>'A4'!C22</f>
        <v>4.899252185140658</v>
      </c>
      <c r="D22" s="121">
        <f>'A4'!D22</f>
        <v>379.672954</v>
      </c>
      <c r="E22" s="121">
        <f>'A4'!E22</f>
        <v>5.6086829670190905</v>
      </c>
      <c r="F22" s="129">
        <f>'A4'!F22</f>
        <v>382.500153</v>
      </c>
      <c r="G22" s="129">
        <f>'A4'!G22</f>
        <v>5.615337486206259</v>
      </c>
    </row>
    <row r="23" spans="1:7" s="95" customFormat="1" ht="9.75" thickBot="1">
      <c r="A23" s="241" t="s">
        <v>328</v>
      </c>
      <c r="B23" s="124">
        <f>'A4'!B23</f>
        <v>841.59326</v>
      </c>
      <c r="C23" s="124">
        <f>'A4'!C23</f>
        <v>12.54018275856768</v>
      </c>
      <c r="D23" s="124">
        <f>'A4'!D23</f>
        <v>893.3517870000001</v>
      </c>
      <c r="E23" s="124">
        <f>'A4'!E23</f>
        <v>13.196955165004898</v>
      </c>
      <c r="F23" s="132">
        <f>'A4'!F23</f>
        <v>948.482137</v>
      </c>
      <c r="G23" s="132">
        <f>'A4'!G23</f>
        <v>13.924301094052426</v>
      </c>
    </row>
    <row r="24" spans="1:7" s="95" customFormat="1" ht="9.75" thickBot="1">
      <c r="A24" s="125" t="s">
        <v>329</v>
      </c>
      <c r="B24" s="113">
        <f>'A4'!B24</f>
        <v>6711.172207</v>
      </c>
      <c r="C24" s="113">
        <f>'A4'!C24</f>
        <v>100.00000000000001</v>
      </c>
      <c r="D24" s="113">
        <f>'A4'!D24</f>
        <v>6769.378056</v>
      </c>
      <c r="E24" s="113">
        <f>'A4'!E24</f>
        <v>100</v>
      </c>
      <c r="F24" s="251">
        <f>'A4'!F24</f>
        <v>6811.70373</v>
      </c>
      <c r="G24" s="251">
        <f>'A4'!G24</f>
        <v>99.99999999999999</v>
      </c>
    </row>
    <row r="25" spans="1:7" s="95" customFormat="1" ht="9">
      <c r="A25" s="87"/>
      <c r="B25" s="190"/>
      <c r="C25" s="190"/>
      <c r="F25" s="190"/>
      <c r="G25" s="190"/>
    </row>
    <row r="26" spans="1:7" s="95" customFormat="1" ht="9.75" customHeight="1">
      <c r="A26" s="787" t="s">
        <v>571</v>
      </c>
      <c r="B26" s="787"/>
      <c r="C26" s="787"/>
      <c r="F26" s="190"/>
      <c r="G26" s="190"/>
    </row>
    <row r="27" spans="1:3" ht="9.75">
      <c r="A27" s="12"/>
      <c r="B27" s="501"/>
      <c r="C27" s="501"/>
    </row>
    <row r="28" spans="1:3" ht="9.75">
      <c r="A28" s="12"/>
      <c r="B28" s="501"/>
      <c r="C28" s="501"/>
    </row>
    <row r="29" ht="9.75">
      <c r="A29" s="49"/>
    </row>
    <row r="30" ht="9.75">
      <c r="A30" s="11"/>
    </row>
    <row r="31" ht="9.75">
      <c r="A31" s="4"/>
    </row>
    <row r="32" ht="9.75">
      <c r="A32" s="4"/>
    </row>
    <row r="33" ht="9.75">
      <c r="A33" s="4"/>
    </row>
    <row r="34" ht="9.75">
      <c r="A34" s="49"/>
    </row>
    <row r="35" ht="9.75">
      <c r="A35" s="49"/>
    </row>
    <row r="36" ht="9.75">
      <c r="A36" s="27"/>
    </row>
    <row r="37" ht="9.75">
      <c r="A37" s="27"/>
    </row>
    <row r="38" ht="9.75">
      <c r="A38" s="27"/>
    </row>
    <row r="39" ht="9.75">
      <c r="A39" s="27"/>
    </row>
    <row r="40" ht="9.75">
      <c r="A40" s="33"/>
    </row>
    <row r="41" ht="9.75">
      <c r="A41" s="34"/>
    </row>
    <row r="42" ht="9.75">
      <c r="A42" s="34"/>
    </row>
    <row r="43" ht="9.75">
      <c r="A43" s="34"/>
    </row>
    <row r="44" ht="9.75">
      <c r="A44" s="34"/>
    </row>
    <row r="45" ht="9.75">
      <c r="A45" s="34"/>
    </row>
    <row r="46" ht="9.75">
      <c r="A46" s="35"/>
    </row>
    <row r="47" ht="9.75">
      <c r="A47" s="35"/>
    </row>
    <row r="48" ht="9.75">
      <c r="A48" s="36"/>
    </row>
    <row r="49" ht="9.75">
      <c r="A49" s="12"/>
    </row>
  </sheetData>
  <sheetProtection/>
  <mergeCells count="4">
    <mergeCell ref="B3:C3"/>
    <mergeCell ref="A26:C26"/>
    <mergeCell ref="D3:E3"/>
    <mergeCell ref="F3:G3"/>
  </mergeCells>
  <printOptions/>
  <pageMargins left="0.7" right="0.7" top="0.75" bottom="0.75" header="0.3" footer="0.3"/>
  <pageSetup horizontalDpi="600" verticalDpi="600" orientation="portrait" scale="99" r:id="rId1"/>
</worksheet>
</file>

<file path=xl/worksheets/sheet9.xml><?xml version="1.0" encoding="utf-8"?>
<worksheet xmlns="http://schemas.openxmlformats.org/spreadsheetml/2006/main" xmlns:r="http://schemas.openxmlformats.org/officeDocument/2006/relationships">
  <dimension ref="A1:Q67"/>
  <sheetViews>
    <sheetView zoomScale="120" zoomScaleNormal="12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8" sqref="B8:H23"/>
    </sheetView>
  </sheetViews>
  <sheetFormatPr defaultColWidth="9.140625" defaultRowHeight="15"/>
  <cols>
    <col min="1" max="1" width="47.140625" style="40" customWidth="1"/>
    <col min="2" max="7" width="8.7109375" style="40" customWidth="1"/>
    <col min="8" max="8" width="9.140625" style="60" customWidth="1"/>
    <col min="9" max="9" width="9.421875" style="60" customWidth="1"/>
    <col min="10" max="10" width="9.140625" style="60" customWidth="1"/>
    <col min="11" max="16384" width="9.140625" style="40" customWidth="1"/>
  </cols>
  <sheetData>
    <row r="1" spans="1:10" s="258" customFormat="1" ht="12">
      <c r="A1" s="260" t="s">
        <v>25</v>
      </c>
      <c r="H1" s="396"/>
      <c r="I1" s="164"/>
      <c r="J1" s="396"/>
    </row>
    <row r="2" spans="1:10" ht="10.5" thickBot="1">
      <c r="A2" s="208"/>
      <c r="B2" s="259"/>
      <c r="C2" s="259"/>
      <c r="D2" s="259"/>
      <c r="E2" s="259"/>
      <c r="F2" s="259"/>
      <c r="G2" s="259"/>
      <c r="H2" s="259"/>
      <c r="I2" s="259"/>
      <c r="J2" s="259"/>
    </row>
    <row r="3" spans="1:10" ht="10.5" customHeight="1" thickBot="1">
      <c r="A3" s="279"/>
      <c r="B3" s="788" t="s">
        <v>601</v>
      </c>
      <c r="C3" s="788"/>
      <c r="D3" s="788"/>
      <c r="E3" s="780" t="s">
        <v>663</v>
      </c>
      <c r="F3" s="780"/>
      <c r="G3" s="780"/>
      <c r="H3" s="789" t="s">
        <v>886</v>
      </c>
      <c r="I3" s="789"/>
      <c r="J3" s="789"/>
    </row>
    <row r="4" spans="1:10" ht="10.5" thickBot="1">
      <c r="A4" s="295"/>
      <c r="B4" s="295" t="s">
        <v>172</v>
      </c>
      <c r="C4" s="295" t="s">
        <v>2</v>
      </c>
      <c r="D4" s="295" t="s">
        <v>3</v>
      </c>
      <c r="E4" s="466" t="s">
        <v>172</v>
      </c>
      <c r="F4" s="466" t="s">
        <v>2</v>
      </c>
      <c r="G4" s="466" t="s">
        <v>3</v>
      </c>
      <c r="H4" s="566" t="s">
        <v>172</v>
      </c>
      <c r="I4" s="566" t="s">
        <v>2</v>
      </c>
      <c r="J4" s="566" t="s">
        <v>3</v>
      </c>
    </row>
    <row r="5" spans="1:12" s="190" customFormat="1" ht="9">
      <c r="A5" s="297" t="s">
        <v>289</v>
      </c>
      <c r="B5" s="298">
        <v>571.0751809999999</v>
      </c>
      <c r="C5" s="298">
        <v>15.13143360034745</v>
      </c>
      <c r="D5" s="299">
        <v>1</v>
      </c>
      <c r="E5" s="298">
        <v>633.071777</v>
      </c>
      <c r="F5" s="298">
        <v>15.898403401512562</v>
      </c>
      <c r="G5" s="299">
        <v>1</v>
      </c>
      <c r="H5" s="634">
        <v>652.630892</v>
      </c>
      <c r="I5" s="634">
        <f aca="true" t="shared" si="0" ref="I5:I30">(H5/$H$32)*100</f>
        <v>15.979656672941225</v>
      </c>
      <c r="J5" s="750">
        <v>1</v>
      </c>
      <c r="K5" s="252"/>
      <c r="L5" s="252"/>
    </row>
    <row r="6" spans="1:12" s="190" customFormat="1" ht="9">
      <c r="A6" s="297" t="s">
        <v>295</v>
      </c>
      <c r="B6" s="298">
        <v>437.400289</v>
      </c>
      <c r="C6" s="298">
        <v>11.589530853340106</v>
      </c>
      <c r="D6" s="299">
        <v>2</v>
      </c>
      <c r="E6" s="298">
        <v>457.938718</v>
      </c>
      <c r="F6" s="298">
        <v>11.500267009905738</v>
      </c>
      <c r="G6" s="299">
        <v>2</v>
      </c>
      <c r="H6" s="634">
        <v>441.577253</v>
      </c>
      <c r="I6" s="634">
        <f t="shared" si="0"/>
        <v>10.81201178800544</v>
      </c>
      <c r="J6" s="750">
        <v>2</v>
      </c>
      <c r="K6" s="252"/>
      <c r="L6" s="252"/>
    </row>
    <row r="7" spans="1:12" s="190" customFormat="1" ht="9">
      <c r="A7" s="297" t="s">
        <v>290</v>
      </c>
      <c r="B7" s="298">
        <v>401.16598</v>
      </c>
      <c r="C7" s="298">
        <v>10.629452287628506</v>
      </c>
      <c r="D7" s="300">
        <v>3</v>
      </c>
      <c r="E7" s="298">
        <v>419.908957</v>
      </c>
      <c r="F7" s="298">
        <v>10.545221304810106</v>
      </c>
      <c r="G7" s="300">
        <v>3</v>
      </c>
      <c r="H7" s="634">
        <v>432.380443</v>
      </c>
      <c r="I7" s="634">
        <f t="shared" si="0"/>
        <v>10.586828046187911</v>
      </c>
      <c r="J7" s="751">
        <v>3</v>
      </c>
      <c r="K7" s="252"/>
      <c r="L7" s="252"/>
    </row>
    <row r="8" spans="1:12" s="190" customFormat="1" ht="9">
      <c r="A8" s="297" t="s">
        <v>665</v>
      </c>
      <c r="B8" s="298">
        <v>316.087333</v>
      </c>
      <c r="C8" s="298">
        <v>8.375174846200178</v>
      </c>
      <c r="D8" s="299">
        <v>4</v>
      </c>
      <c r="E8" s="298">
        <v>330.520238</v>
      </c>
      <c r="F8" s="298">
        <v>8.30039225723996</v>
      </c>
      <c r="G8" s="299">
        <v>4</v>
      </c>
      <c r="H8" s="298">
        <v>335.565662</v>
      </c>
      <c r="I8" s="634">
        <f t="shared" si="0"/>
        <v>8.216319723321096</v>
      </c>
      <c r="J8" s="750">
        <v>4</v>
      </c>
      <c r="K8" s="252"/>
      <c r="L8" s="252"/>
    </row>
    <row r="9" spans="1:12" s="190" customFormat="1" ht="9">
      <c r="A9" s="297" t="s">
        <v>293</v>
      </c>
      <c r="B9" s="298">
        <v>291.924334</v>
      </c>
      <c r="C9" s="298">
        <v>7.734942479047521</v>
      </c>
      <c r="D9" s="299">
        <v>5</v>
      </c>
      <c r="E9" s="298">
        <v>314.410684</v>
      </c>
      <c r="F9" s="298">
        <v>7.895831198896569</v>
      </c>
      <c r="G9" s="299">
        <v>5</v>
      </c>
      <c r="H9" s="298">
        <v>318.903137</v>
      </c>
      <c r="I9" s="634">
        <f t="shared" si="0"/>
        <v>7.808338072332531</v>
      </c>
      <c r="J9" s="750">
        <v>5</v>
      </c>
      <c r="K9" s="252"/>
      <c r="L9" s="252"/>
    </row>
    <row r="10" spans="1:12" s="190" customFormat="1" ht="9">
      <c r="A10" s="297" t="s">
        <v>296</v>
      </c>
      <c r="B10" s="298">
        <v>202.932013</v>
      </c>
      <c r="C10" s="298">
        <v>5.376966785209224</v>
      </c>
      <c r="D10" s="299">
        <v>8</v>
      </c>
      <c r="E10" s="298">
        <v>227.816034</v>
      </c>
      <c r="F10" s="298">
        <v>5.721169923303502</v>
      </c>
      <c r="G10" s="299">
        <v>6</v>
      </c>
      <c r="H10" s="298">
        <v>231.450332</v>
      </c>
      <c r="I10" s="634">
        <f t="shared" si="0"/>
        <v>5.667057578080846</v>
      </c>
      <c r="J10" s="751">
        <v>6</v>
      </c>
      <c r="K10" s="252"/>
      <c r="L10" s="252"/>
    </row>
    <row r="11" spans="1:12" s="758" customFormat="1" ht="9">
      <c r="A11" s="297" t="s">
        <v>646</v>
      </c>
      <c r="B11" s="298">
        <v>87.60237</v>
      </c>
      <c r="C11" s="298">
        <v>2.3211470030389387</v>
      </c>
      <c r="D11" s="299">
        <v>15</v>
      </c>
      <c r="E11" s="298">
        <v>213.56819399999998</v>
      </c>
      <c r="F11" s="298">
        <v>5.36336229998213</v>
      </c>
      <c r="G11" s="299">
        <v>7</v>
      </c>
      <c r="H11" s="298">
        <v>215.048577</v>
      </c>
      <c r="I11" s="634">
        <f t="shared" si="0"/>
        <v>5.265460876259846</v>
      </c>
      <c r="J11" s="750">
        <v>7</v>
      </c>
      <c r="K11" s="756"/>
      <c r="L11" s="756"/>
    </row>
    <row r="12" spans="1:12" s="190" customFormat="1" ht="9">
      <c r="A12" s="297" t="s">
        <v>470</v>
      </c>
      <c r="B12" s="298">
        <v>206.558798</v>
      </c>
      <c r="C12" s="298">
        <v>5.473063513339029</v>
      </c>
      <c r="D12" s="299">
        <v>7</v>
      </c>
      <c r="E12" s="298">
        <v>207.79911</v>
      </c>
      <c r="F12" s="298">
        <v>5.218482638589152</v>
      </c>
      <c r="G12" s="299">
        <v>8</v>
      </c>
      <c r="H12" s="298">
        <v>223.600839</v>
      </c>
      <c r="I12" s="634">
        <f t="shared" si="0"/>
        <v>5.474862870882316</v>
      </c>
      <c r="J12" s="750">
        <v>8</v>
      </c>
      <c r="K12" s="252"/>
      <c r="L12" s="252"/>
    </row>
    <row r="13" spans="1:12" s="757" customFormat="1" ht="9">
      <c r="A13" s="297" t="s">
        <v>291</v>
      </c>
      <c r="B13" s="298">
        <v>220.03678200000002</v>
      </c>
      <c r="C13" s="298">
        <v>5.830181501911791</v>
      </c>
      <c r="D13" s="299">
        <v>6</v>
      </c>
      <c r="E13" s="298">
        <v>202.81085000000002</v>
      </c>
      <c r="F13" s="298">
        <v>5.093211898946578</v>
      </c>
      <c r="G13" s="299">
        <v>9</v>
      </c>
      <c r="H13" s="298">
        <v>227.806068</v>
      </c>
      <c r="I13" s="634">
        <f t="shared" si="0"/>
        <v>5.577827833887923</v>
      </c>
      <c r="J13" s="751">
        <v>9</v>
      </c>
      <c r="K13" s="759"/>
      <c r="L13" s="759"/>
    </row>
    <row r="14" spans="1:12" s="190" customFormat="1" ht="9">
      <c r="A14" s="297" t="s">
        <v>294</v>
      </c>
      <c r="B14" s="298">
        <v>169.532493</v>
      </c>
      <c r="C14" s="298">
        <v>4.491999908731578</v>
      </c>
      <c r="D14" s="299">
        <v>9</v>
      </c>
      <c r="E14" s="298">
        <v>174.60188699999998</v>
      </c>
      <c r="F14" s="298">
        <v>4.384797008872679</v>
      </c>
      <c r="G14" s="299">
        <v>10</v>
      </c>
      <c r="H14" s="298">
        <v>177.202787</v>
      </c>
      <c r="I14" s="634">
        <f t="shared" si="0"/>
        <v>4.338807329623515</v>
      </c>
      <c r="J14" s="750">
        <v>10</v>
      </c>
      <c r="K14" s="252"/>
      <c r="L14" s="252"/>
    </row>
    <row r="15" spans="1:12" s="190" customFormat="1" ht="9">
      <c r="A15" s="297" t="s">
        <v>299</v>
      </c>
      <c r="B15" s="298">
        <v>121.659363</v>
      </c>
      <c r="C15" s="298">
        <v>3.2235345438608154</v>
      </c>
      <c r="D15" s="299">
        <v>11</v>
      </c>
      <c r="E15" s="298">
        <v>140.316745</v>
      </c>
      <c r="F15" s="298">
        <v>3.5237903458096675</v>
      </c>
      <c r="G15" s="299">
        <v>11</v>
      </c>
      <c r="H15" s="298">
        <v>157.360045</v>
      </c>
      <c r="I15" s="634">
        <f t="shared" si="0"/>
        <v>3.852958117616323</v>
      </c>
      <c r="J15" s="750">
        <v>11</v>
      </c>
      <c r="K15" s="252"/>
      <c r="L15" s="252"/>
    </row>
    <row r="16" spans="1:12" s="190" customFormat="1" ht="9">
      <c r="A16" s="297" t="s">
        <v>298</v>
      </c>
      <c r="B16" s="298">
        <v>111.05739299999999</v>
      </c>
      <c r="C16" s="298">
        <v>2.9426205584080387</v>
      </c>
      <c r="D16" s="299">
        <v>12</v>
      </c>
      <c r="E16" s="298">
        <v>122.548123</v>
      </c>
      <c r="F16" s="298">
        <v>3.077564924446442</v>
      </c>
      <c r="G16" s="299">
        <v>12</v>
      </c>
      <c r="H16" s="298">
        <v>127.544906</v>
      </c>
      <c r="I16" s="634">
        <f t="shared" si="0"/>
        <v>3.1229349288334967</v>
      </c>
      <c r="J16" s="751">
        <v>12</v>
      </c>
      <c r="K16" s="252"/>
      <c r="L16" s="252"/>
    </row>
    <row r="17" spans="1:12" s="190" customFormat="1" ht="9">
      <c r="A17" s="297" t="s">
        <v>297</v>
      </c>
      <c r="B17" s="298">
        <v>98.983728</v>
      </c>
      <c r="C17" s="298">
        <v>2.622711960838748</v>
      </c>
      <c r="D17" s="299">
        <v>14</v>
      </c>
      <c r="E17" s="298">
        <v>120.49444500000001</v>
      </c>
      <c r="F17" s="298">
        <v>3.025990675700851</v>
      </c>
      <c r="G17" s="299">
        <v>13</v>
      </c>
      <c r="H17" s="298">
        <v>118.727249</v>
      </c>
      <c r="I17" s="634">
        <f t="shared" si="0"/>
        <v>2.9070347419944147</v>
      </c>
      <c r="J17" s="750">
        <v>13</v>
      </c>
      <c r="K17" s="252"/>
      <c r="L17" s="252"/>
    </row>
    <row r="18" spans="1:12" s="190" customFormat="1" ht="9">
      <c r="A18" s="297" t="s">
        <v>403</v>
      </c>
      <c r="B18" s="298">
        <v>100.11852</v>
      </c>
      <c r="C18" s="298">
        <v>2.652779857972953</v>
      </c>
      <c r="D18" s="299">
        <v>13</v>
      </c>
      <c r="E18" s="298">
        <v>100.554552</v>
      </c>
      <c r="F18" s="298">
        <v>2.5252378792339876</v>
      </c>
      <c r="G18" s="299">
        <v>14</v>
      </c>
      <c r="H18" s="298">
        <v>94.75692</v>
      </c>
      <c r="I18" s="634">
        <f t="shared" si="0"/>
        <v>2.3201216300765575</v>
      </c>
      <c r="J18" s="750">
        <v>14</v>
      </c>
      <c r="K18" s="252"/>
      <c r="L18" s="252"/>
    </row>
    <row r="19" spans="1:12" s="757" customFormat="1" ht="9">
      <c r="A19" s="297" t="s">
        <v>356</v>
      </c>
      <c r="B19" s="298">
        <v>56.90509</v>
      </c>
      <c r="C19" s="298">
        <v>1.507779745127456</v>
      </c>
      <c r="D19" s="299">
        <v>18</v>
      </c>
      <c r="E19" s="298">
        <v>67.966402</v>
      </c>
      <c r="F19" s="298">
        <v>1.7068479689079081</v>
      </c>
      <c r="G19" s="299">
        <v>15</v>
      </c>
      <c r="H19" s="298">
        <v>69.993543</v>
      </c>
      <c r="I19" s="634">
        <f t="shared" si="0"/>
        <v>1.7137907509023473</v>
      </c>
      <c r="J19" s="751">
        <v>15</v>
      </c>
      <c r="K19" s="759"/>
      <c r="L19" s="759"/>
    </row>
    <row r="20" spans="1:12" s="757" customFormat="1" ht="9">
      <c r="A20" s="297" t="s">
        <v>300</v>
      </c>
      <c r="B20" s="298">
        <v>57.459598</v>
      </c>
      <c r="C20" s="298">
        <v>1.522472208155124</v>
      </c>
      <c r="D20" s="299">
        <v>17</v>
      </c>
      <c r="E20" s="298">
        <v>66.938297</v>
      </c>
      <c r="F20" s="298">
        <v>1.6810290513333974</v>
      </c>
      <c r="G20" s="299">
        <v>16</v>
      </c>
      <c r="H20" s="298">
        <v>72.173482</v>
      </c>
      <c r="I20" s="634">
        <f t="shared" si="0"/>
        <v>1.767166521517807</v>
      </c>
      <c r="J20" s="750">
        <v>16</v>
      </c>
      <c r="K20" s="759"/>
      <c r="L20" s="759"/>
    </row>
    <row r="21" spans="1:12" s="190" customFormat="1" ht="9">
      <c r="A21" s="297" t="s">
        <v>404</v>
      </c>
      <c r="B21" s="298">
        <v>59.501050000000006</v>
      </c>
      <c r="C21" s="298">
        <v>1.57656332682746</v>
      </c>
      <c r="D21" s="299">
        <v>16</v>
      </c>
      <c r="E21" s="298">
        <v>56.616453</v>
      </c>
      <c r="F21" s="298">
        <v>1.4218154112353931</v>
      </c>
      <c r="G21" s="299">
        <v>17</v>
      </c>
      <c r="H21" s="298">
        <v>60.868907</v>
      </c>
      <c r="I21" s="634">
        <f t="shared" si="0"/>
        <v>1.490374188289556</v>
      </c>
      <c r="J21" s="750">
        <v>17</v>
      </c>
      <c r="K21" s="252"/>
      <c r="L21" s="252"/>
    </row>
    <row r="22" spans="1:12" s="190" customFormat="1" ht="9">
      <c r="A22" s="297" t="s">
        <v>664</v>
      </c>
      <c r="B22" s="298">
        <v>15.930963</v>
      </c>
      <c r="C22" s="298">
        <v>0.42211308921178986</v>
      </c>
      <c r="D22" s="299">
        <v>21</v>
      </c>
      <c r="E22" s="298">
        <v>20.551192999999998</v>
      </c>
      <c r="F22" s="298">
        <v>0.5161044427610633</v>
      </c>
      <c r="G22" s="299">
        <v>18</v>
      </c>
      <c r="H22" s="298">
        <v>19.956642</v>
      </c>
      <c r="I22" s="634">
        <f t="shared" si="0"/>
        <v>0.4886380516366962</v>
      </c>
      <c r="J22" s="751">
        <v>18</v>
      </c>
      <c r="K22" s="252"/>
      <c r="L22" s="252"/>
    </row>
    <row r="23" spans="1:12" s="190" customFormat="1" ht="9">
      <c r="A23" s="297" t="s">
        <v>304</v>
      </c>
      <c r="B23" s="298">
        <v>15.62317</v>
      </c>
      <c r="C23" s="298">
        <v>0.4139576842894531</v>
      </c>
      <c r="D23" s="299">
        <v>22</v>
      </c>
      <c r="E23" s="298">
        <v>18.880643</v>
      </c>
      <c r="F23" s="298">
        <v>0.4741517309718016</v>
      </c>
      <c r="G23" s="299">
        <v>19</v>
      </c>
      <c r="H23" s="298">
        <v>20.031759</v>
      </c>
      <c r="I23" s="634">
        <f t="shared" si="0"/>
        <v>0.49047729014810487</v>
      </c>
      <c r="J23" s="750">
        <v>19</v>
      </c>
      <c r="K23" s="252"/>
      <c r="L23" s="252"/>
    </row>
    <row r="24" spans="1:12" s="190" customFormat="1" ht="9">
      <c r="A24" s="297" t="s">
        <v>301</v>
      </c>
      <c r="B24" s="298">
        <v>16.146649</v>
      </c>
      <c r="C24" s="298">
        <v>0.4278279906750432</v>
      </c>
      <c r="D24" s="299">
        <v>20</v>
      </c>
      <c r="E24" s="298">
        <v>17.770329</v>
      </c>
      <c r="F24" s="298">
        <v>0.4462682894480025</v>
      </c>
      <c r="G24" s="299">
        <v>20</v>
      </c>
      <c r="H24" s="634">
        <v>18.267371</v>
      </c>
      <c r="I24" s="634">
        <f t="shared" si="0"/>
        <v>0.44727627894335564</v>
      </c>
      <c r="J24" s="750">
        <v>20</v>
      </c>
      <c r="K24" s="252"/>
      <c r="L24" s="252"/>
    </row>
    <row r="25" spans="1:12" s="190" customFormat="1" ht="9">
      <c r="A25" s="297" t="s">
        <v>407</v>
      </c>
      <c r="B25" s="298">
        <v>15.50915</v>
      </c>
      <c r="C25" s="298">
        <v>0.4109365653255883</v>
      </c>
      <c r="D25" s="299">
        <v>23</v>
      </c>
      <c r="E25" s="298">
        <v>16.034972</v>
      </c>
      <c r="F25" s="298">
        <v>0.4026880721109112</v>
      </c>
      <c r="G25" s="299">
        <v>21</v>
      </c>
      <c r="H25" s="634">
        <v>15.895813</v>
      </c>
      <c r="I25" s="634">
        <f t="shared" si="0"/>
        <v>0.3892087202597144</v>
      </c>
      <c r="J25" s="751">
        <v>21</v>
      </c>
      <c r="K25" s="252"/>
      <c r="L25" s="252"/>
    </row>
    <row r="26" spans="1:12" s="190" customFormat="1" ht="9">
      <c r="A26" s="297" t="s">
        <v>305</v>
      </c>
      <c r="B26" s="298">
        <v>12.887132</v>
      </c>
      <c r="C26" s="298">
        <v>0.3414625405633113</v>
      </c>
      <c r="D26" s="299">
        <v>24</v>
      </c>
      <c r="E26" s="298">
        <v>11.992272000000002</v>
      </c>
      <c r="F26" s="298">
        <v>0.3011632880874168</v>
      </c>
      <c r="G26" s="299">
        <v>22</v>
      </c>
      <c r="H26" s="634">
        <v>13.744154</v>
      </c>
      <c r="I26" s="634">
        <f t="shared" si="0"/>
        <v>0.33652538497983303</v>
      </c>
      <c r="J26" s="750">
        <v>22</v>
      </c>
      <c r="K26" s="252"/>
      <c r="L26" s="252"/>
    </row>
    <row r="27" spans="1:12" s="190" customFormat="1" ht="9">
      <c r="A27" s="297" t="s">
        <v>302</v>
      </c>
      <c r="B27" s="298">
        <v>10.776218</v>
      </c>
      <c r="C27" s="298">
        <v>0.28553092929785195</v>
      </c>
      <c r="D27" s="299">
        <v>25</v>
      </c>
      <c r="E27" s="298">
        <v>11.958513</v>
      </c>
      <c r="F27" s="298">
        <v>0.3003154944881269</v>
      </c>
      <c r="G27" s="299">
        <v>23</v>
      </c>
      <c r="H27" s="634">
        <v>12.481925</v>
      </c>
      <c r="I27" s="634">
        <f t="shared" si="0"/>
        <v>0.30561972864349474</v>
      </c>
      <c r="J27" s="750">
        <v>23</v>
      </c>
      <c r="K27" s="252"/>
      <c r="L27" s="252"/>
    </row>
    <row r="28" spans="1:12" s="190" customFormat="1" ht="9">
      <c r="A28" s="297" t="s">
        <v>408</v>
      </c>
      <c r="B28" s="298">
        <v>27.398408</v>
      </c>
      <c r="C28" s="298">
        <v>0.7259590421724673</v>
      </c>
      <c r="D28" s="299">
        <v>19</v>
      </c>
      <c r="E28" s="298">
        <v>10.637803</v>
      </c>
      <c r="F28" s="298">
        <v>0.2671483543323722</v>
      </c>
      <c r="G28" s="299">
        <v>24</v>
      </c>
      <c r="H28" s="634">
        <v>10.316296</v>
      </c>
      <c r="I28" s="634">
        <f t="shared" si="0"/>
        <v>0.2525943381430324</v>
      </c>
      <c r="J28" s="751">
        <v>24</v>
      </c>
      <c r="K28" s="252"/>
      <c r="L28" s="252"/>
    </row>
    <row r="29" spans="1:12" s="190" customFormat="1" ht="9">
      <c r="A29" s="297" t="s">
        <v>602</v>
      </c>
      <c r="B29" s="298">
        <v>10.256178</v>
      </c>
      <c r="C29" s="298">
        <v>0.27175174401484686</v>
      </c>
      <c r="D29" s="299">
        <v>26</v>
      </c>
      <c r="E29" s="298">
        <v>9.996593</v>
      </c>
      <c r="F29" s="298">
        <v>0.25104557481281725</v>
      </c>
      <c r="G29" s="299">
        <v>25</v>
      </c>
      <c r="H29" s="634">
        <v>9.443082</v>
      </c>
      <c r="I29" s="634">
        <f t="shared" si="0"/>
        <v>0.2312137076931859</v>
      </c>
      <c r="J29" s="750">
        <v>25</v>
      </c>
      <c r="K29" s="252"/>
      <c r="L29" s="252"/>
    </row>
    <row r="30" spans="1:12" s="190" customFormat="1" ht="9">
      <c r="A30" s="297" t="s">
        <v>355</v>
      </c>
      <c r="B30" s="298">
        <v>5.9378910000000005</v>
      </c>
      <c r="C30" s="298">
        <v>0.15733270571357705</v>
      </c>
      <c r="D30" s="299">
        <v>27</v>
      </c>
      <c r="E30" s="298">
        <v>6.27957</v>
      </c>
      <c r="F30" s="298">
        <v>0.15769955426086896</v>
      </c>
      <c r="G30" s="299">
        <v>26</v>
      </c>
      <c r="H30" s="634">
        <v>6.407798</v>
      </c>
      <c r="I30" s="634">
        <f t="shared" si="0"/>
        <v>0.1568948287994302</v>
      </c>
      <c r="J30" s="750">
        <v>26</v>
      </c>
      <c r="K30" s="252"/>
      <c r="L30" s="252"/>
    </row>
    <row r="31" spans="1:12" s="190" customFormat="1" ht="9.75" thickBot="1">
      <c r="A31" s="301" t="s">
        <v>292</v>
      </c>
      <c r="B31" s="302">
        <v>133.63224400000001</v>
      </c>
      <c r="C31" s="298">
        <v>3.540772728751154</v>
      </c>
      <c r="D31" s="299">
        <v>10</v>
      </c>
      <c r="E31" s="302"/>
      <c r="F31" s="298"/>
      <c r="G31" s="299"/>
      <c r="H31" s="752"/>
      <c r="I31" s="634"/>
      <c r="J31" s="750"/>
      <c r="K31" s="252"/>
      <c r="L31" s="252"/>
    </row>
    <row r="32" spans="1:12" s="190" customFormat="1" ht="9.75" thickBot="1">
      <c r="A32" s="280" t="s">
        <v>11</v>
      </c>
      <c r="B32" s="151">
        <f>SUM(B5:B31)</f>
        <v>3774.098318</v>
      </c>
      <c r="C32" s="151">
        <f>SUM(C5:C31)</f>
        <v>99.99999999999999</v>
      </c>
      <c r="D32" s="151"/>
      <c r="E32" s="151">
        <f>SUM(E5:E31)</f>
        <v>3981.9833539999995</v>
      </c>
      <c r="F32" s="151">
        <f>SUM(F5:F31)</f>
        <v>100.00000000000001</v>
      </c>
      <c r="G32" s="151"/>
      <c r="H32" s="599">
        <f>SUM(H5:H31)</f>
        <v>4084.135882</v>
      </c>
      <c r="I32" s="599">
        <f>SUM(I5:I31)</f>
        <v>100</v>
      </c>
      <c r="J32" s="599"/>
      <c r="K32" s="252"/>
      <c r="L32" s="252"/>
    </row>
    <row r="33" spans="8:10" s="190" customFormat="1" ht="9">
      <c r="H33" s="296"/>
      <c r="I33" s="296"/>
      <c r="J33" s="296"/>
    </row>
    <row r="34" spans="1:10" s="190" customFormat="1" ht="9">
      <c r="A34" s="281"/>
      <c r="H34" s="296"/>
      <c r="I34" s="296"/>
      <c r="J34" s="296"/>
    </row>
    <row r="35" spans="1:10" s="190" customFormat="1" ht="9">
      <c r="A35" s="190" t="s">
        <v>659</v>
      </c>
      <c r="H35" s="296"/>
      <c r="I35" s="296"/>
      <c r="J35" s="296"/>
    </row>
    <row r="36" spans="1:8" ht="9.75">
      <c r="A36" s="190" t="s">
        <v>666</v>
      </c>
      <c r="H36" s="296"/>
    </row>
    <row r="38" ht="9.75">
      <c r="A38" s="640" t="s">
        <v>899</v>
      </c>
    </row>
    <row r="39" spans="2:8" ht="9.75">
      <c r="B39" s="40" t="s">
        <v>888</v>
      </c>
      <c r="E39" s="40" t="s">
        <v>889</v>
      </c>
      <c r="H39" s="60" t="s">
        <v>890</v>
      </c>
    </row>
    <row r="40" spans="1:17" ht="9.75">
      <c r="A40" s="40" t="s">
        <v>289</v>
      </c>
      <c r="B40" s="298">
        <v>571.0751809999999</v>
      </c>
      <c r="C40" s="298">
        <v>15.13143360034745</v>
      </c>
      <c r="D40" s="299">
        <v>1</v>
      </c>
      <c r="E40" s="298">
        <v>633.071777</v>
      </c>
      <c r="F40" s="298">
        <v>15.898403401512562</v>
      </c>
      <c r="G40" s="299">
        <v>1</v>
      </c>
      <c r="H40" s="634">
        <v>652.6308889999999</v>
      </c>
      <c r="I40" s="634">
        <v>15.979656552534877</v>
      </c>
      <c r="J40" s="750">
        <v>1</v>
      </c>
      <c r="L40" s="278">
        <f>+B40-B5</f>
        <v>0</v>
      </c>
      <c r="M40" s="278">
        <f aca="true" t="shared" si="1" ref="M40:M55">+E40-E5</f>
        <v>0</v>
      </c>
      <c r="N40" s="278">
        <f aca="true" t="shared" si="2" ref="N40:N55">+F40-F5</f>
        <v>0</v>
      </c>
      <c r="O40" s="278">
        <f aca="true" t="shared" si="3" ref="O40:O55">+G40-G5</f>
        <v>0</v>
      </c>
      <c r="P40" s="278">
        <f aca="true" t="shared" si="4" ref="P40:P55">+H40-H5</f>
        <v>-3.000000106112566E-06</v>
      </c>
      <c r="Q40" s="278">
        <f aca="true" t="shared" si="5" ref="Q40:Q55">+I40-I5</f>
        <v>-1.2040634800314365E-07</v>
      </c>
    </row>
    <row r="41" spans="1:17" ht="9.75">
      <c r="A41" s="40" t="s">
        <v>295</v>
      </c>
      <c r="B41" s="298">
        <v>437.400289</v>
      </c>
      <c r="C41" s="298">
        <v>11.589530853340106</v>
      </c>
      <c r="D41" s="299">
        <v>2</v>
      </c>
      <c r="E41" s="298">
        <v>457.938718</v>
      </c>
      <c r="F41" s="298">
        <v>11.500267009905738</v>
      </c>
      <c r="G41" s="299">
        <v>2</v>
      </c>
      <c r="H41" s="634">
        <v>441.57725300000004</v>
      </c>
      <c r="I41" s="634">
        <v>10.812011756237611</v>
      </c>
      <c r="J41" s="750">
        <v>2</v>
      </c>
      <c r="L41" s="278">
        <f aca="true" t="shared" si="6" ref="L41:L67">+B41-B6</f>
        <v>0</v>
      </c>
      <c r="M41" s="278">
        <f t="shared" si="1"/>
        <v>0</v>
      </c>
      <c r="N41" s="278">
        <f t="shared" si="2"/>
        <v>0</v>
      </c>
      <c r="O41" s="278">
        <f t="shared" si="3"/>
        <v>0</v>
      </c>
      <c r="P41" s="278">
        <f t="shared" si="4"/>
        <v>0</v>
      </c>
      <c r="Q41" s="278">
        <f t="shared" si="5"/>
        <v>-3.176782925606858E-08</v>
      </c>
    </row>
    <row r="42" spans="1:17" ht="9.75">
      <c r="A42" s="40" t="s">
        <v>290</v>
      </c>
      <c r="B42" s="298">
        <v>401.16598</v>
      </c>
      <c r="C42" s="298">
        <v>10.629452287628506</v>
      </c>
      <c r="D42" s="300">
        <v>3</v>
      </c>
      <c r="E42" s="298">
        <v>419.908957</v>
      </c>
      <c r="F42" s="298">
        <v>10.545221304810106</v>
      </c>
      <c r="G42" s="300">
        <v>3</v>
      </c>
      <c r="H42" s="634">
        <v>432.380445</v>
      </c>
      <c r="I42" s="634">
        <v>10.586828064051682</v>
      </c>
      <c r="J42" s="751">
        <v>3</v>
      </c>
      <c r="L42" s="278">
        <f t="shared" si="6"/>
        <v>0</v>
      </c>
      <c r="M42" s="278">
        <f t="shared" si="1"/>
        <v>0</v>
      </c>
      <c r="N42" s="278">
        <f t="shared" si="2"/>
        <v>0</v>
      </c>
      <c r="O42" s="278">
        <f t="shared" si="3"/>
        <v>0</v>
      </c>
      <c r="P42" s="278">
        <f t="shared" si="4"/>
        <v>1.9999999949504854E-06</v>
      </c>
      <c r="Q42" s="278">
        <f t="shared" si="5"/>
        <v>1.7863770906956233E-08</v>
      </c>
    </row>
    <row r="43" spans="1:17" ht="9.75">
      <c r="A43" s="40" t="s">
        <v>896</v>
      </c>
      <c r="B43" s="298">
        <v>316.087333</v>
      </c>
      <c r="C43" s="298">
        <v>8.375174846200178</v>
      </c>
      <c r="D43" s="299">
        <v>4</v>
      </c>
      <c r="E43" s="298">
        <v>330.520238</v>
      </c>
      <c r="F43" s="298">
        <v>8.30039225723996</v>
      </c>
      <c r="G43" s="299">
        <v>4</v>
      </c>
      <c r="H43" s="634">
        <v>335.56566399999997</v>
      </c>
      <c r="I43" s="634">
        <v>8.216319748149887</v>
      </c>
      <c r="J43" s="750">
        <v>4</v>
      </c>
      <c r="L43" s="278">
        <f t="shared" si="6"/>
        <v>0</v>
      </c>
      <c r="M43" s="278">
        <f t="shared" si="1"/>
        <v>0</v>
      </c>
      <c r="N43" s="278">
        <f t="shared" si="2"/>
        <v>0</v>
      </c>
      <c r="O43" s="278">
        <f t="shared" si="3"/>
        <v>0</v>
      </c>
      <c r="P43" s="278">
        <f t="shared" si="4"/>
        <v>1.9999999949504854E-06</v>
      </c>
      <c r="Q43" s="278">
        <f t="shared" si="5"/>
        <v>2.482879146725736E-08</v>
      </c>
    </row>
    <row r="44" spans="1:17" ht="9.75">
      <c r="A44" s="40" t="s">
        <v>293</v>
      </c>
      <c r="B44" s="298">
        <v>291.924334</v>
      </c>
      <c r="C44" s="298">
        <v>7.734942479047521</v>
      </c>
      <c r="D44" s="299">
        <v>5</v>
      </c>
      <c r="E44" s="298">
        <v>314.410684</v>
      </c>
      <c r="F44" s="298">
        <v>7.895831198896569</v>
      </c>
      <c r="G44" s="299">
        <v>5</v>
      </c>
      <c r="H44" s="634">
        <v>318.903137</v>
      </c>
      <c r="I44" s="634">
        <v>7.808338049390088</v>
      </c>
      <c r="J44" s="750">
        <v>5</v>
      </c>
      <c r="L44" s="278">
        <f t="shared" si="6"/>
        <v>0</v>
      </c>
      <c r="M44" s="278">
        <f t="shared" si="1"/>
        <v>0</v>
      </c>
      <c r="N44" s="278">
        <f t="shared" si="2"/>
        <v>0</v>
      </c>
      <c r="O44" s="278">
        <f t="shared" si="3"/>
        <v>0</v>
      </c>
      <c r="P44" s="278">
        <f t="shared" si="4"/>
        <v>0</v>
      </c>
      <c r="Q44" s="278">
        <f t="shared" si="5"/>
        <v>-2.2942443500539866E-08</v>
      </c>
    </row>
    <row r="45" spans="1:17" ht="9.75">
      <c r="A45" s="40" t="s">
        <v>296</v>
      </c>
      <c r="B45" s="298">
        <v>202.932013</v>
      </c>
      <c r="C45" s="298">
        <v>5.376966785209224</v>
      </c>
      <c r="D45" s="299">
        <v>8</v>
      </c>
      <c r="E45" s="298">
        <v>227.816034</v>
      </c>
      <c r="F45" s="298">
        <v>5.721169923303502</v>
      </c>
      <c r="G45" s="299">
        <v>6</v>
      </c>
      <c r="H45" s="634">
        <v>231.450334</v>
      </c>
      <c r="I45" s="634">
        <v>5.667057610399875</v>
      </c>
      <c r="J45" s="751">
        <v>6</v>
      </c>
      <c r="L45" s="278">
        <f t="shared" si="6"/>
        <v>0</v>
      </c>
      <c r="M45" s="278">
        <f t="shared" si="1"/>
        <v>0</v>
      </c>
      <c r="N45" s="278">
        <f t="shared" si="2"/>
        <v>0</v>
      </c>
      <c r="O45" s="278">
        <f t="shared" si="3"/>
        <v>0</v>
      </c>
      <c r="P45" s="278">
        <f t="shared" si="4"/>
        <v>1.9999999949504854E-06</v>
      </c>
      <c r="Q45" s="278">
        <f t="shared" si="5"/>
        <v>3.23190292306208E-08</v>
      </c>
    </row>
    <row r="46" spans="1:17" ht="9.75">
      <c r="A46" s="40" t="s">
        <v>291</v>
      </c>
      <c r="B46" s="298">
        <v>220.03678200000002</v>
      </c>
      <c r="C46" s="298">
        <v>5.830181501911791</v>
      </c>
      <c r="D46" s="299">
        <v>6</v>
      </c>
      <c r="E46" s="298">
        <v>202.81085000000002</v>
      </c>
      <c r="F46" s="298">
        <v>5.093211898946578</v>
      </c>
      <c r="G46" s="299">
        <v>9</v>
      </c>
      <c r="H46" s="753">
        <v>227.806067</v>
      </c>
      <c r="I46" s="753">
        <v>5.577827793014176</v>
      </c>
      <c r="J46" s="754">
        <v>7</v>
      </c>
      <c r="L46" s="278">
        <f>+B46-B11</f>
        <v>132.434412</v>
      </c>
      <c r="M46" s="278">
        <f t="shared" si="1"/>
        <v>-10.75734399999996</v>
      </c>
      <c r="N46" s="278">
        <f t="shared" si="2"/>
        <v>-0.27015040103555243</v>
      </c>
      <c r="O46" s="278">
        <f t="shared" si="3"/>
        <v>2</v>
      </c>
      <c r="P46" s="278">
        <f t="shared" si="4"/>
        <v>12.757490000000018</v>
      </c>
      <c r="Q46" s="278">
        <f t="shared" si="5"/>
        <v>0.31236691675433015</v>
      </c>
    </row>
    <row r="47" spans="1:17" ht="9.75">
      <c r="A47" s="40" t="s">
        <v>470</v>
      </c>
      <c r="B47" s="298">
        <v>206.558798</v>
      </c>
      <c r="C47" s="298">
        <v>5.473063513339029</v>
      </c>
      <c r="D47" s="299">
        <v>7</v>
      </c>
      <c r="E47" s="298">
        <v>207.79911</v>
      </c>
      <c r="F47" s="298">
        <v>5.218482638589152</v>
      </c>
      <c r="G47" s="299">
        <v>8</v>
      </c>
      <c r="H47" s="753">
        <v>223.600839</v>
      </c>
      <c r="I47" s="753">
        <v>5.474862854796085</v>
      </c>
      <c r="J47" s="754">
        <v>8</v>
      </c>
      <c r="L47" s="278">
        <f t="shared" si="6"/>
        <v>0</v>
      </c>
      <c r="M47" s="278">
        <f t="shared" si="1"/>
        <v>0</v>
      </c>
      <c r="N47" s="278">
        <f t="shared" si="2"/>
        <v>0</v>
      </c>
      <c r="O47" s="278">
        <f t="shared" si="3"/>
        <v>0</v>
      </c>
      <c r="P47" s="278">
        <f t="shared" si="4"/>
        <v>0</v>
      </c>
      <c r="Q47" s="278">
        <f t="shared" si="5"/>
        <v>-1.6086231013900942E-08</v>
      </c>
    </row>
    <row r="48" spans="1:17" ht="9.75">
      <c r="A48" s="40" t="s">
        <v>897</v>
      </c>
      <c r="B48" s="298">
        <v>87.60237</v>
      </c>
      <c r="C48" s="298">
        <v>2.3211470030389387</v>
      </c>
      <c r="D48" s="299">
        <v>15</v>
      </c>
      <c r="E48" s="298">
        <v>213.56819399999998</v>
      </c>
      <c r="F48" s="298">
        <v>5.36336229998213</v>
      </c>
      <c r="G48" s="299">
        <v>7</v>
      </c>
      <c r="H48" s="753">
        <v>215.048577</v>
      </c>
      <c r="I48" s="753">
        <v>5.265460860788879</v>
      </c>
      <c r="J48" s="755">
        <v>9</v>
      </c>
      <c r="L48" s="278">
        <f t="shared" si="6"/>
        <v>-132.434412</v>
      </c>
      <c r="M48" s="278">
        <f t="shared" si="1"/>
        <v>10.75734399999996</v>
      </c>
      <c r="N48" s="278">
        <f t="shared" si="2"/>
        <v>0.27015040103555243</v>
      </c>
      <c r="O48" s="278">
        <f t="shared" si="3"/>
        <v>-2</v>
      </c>
      <c r="P48" s="278">
        <f t="shared" si="4"/>
        <v>-12.757491000000016</v>
      </c>
      <c r="Q48" s="278">
        <f t="shared" si="5"/>
        <v>-0.31236697309904393</v>
      </c>
    </row>
    <row r="49" spans="1:17" ht="9.75">
      <c r="A49" s="40" t="s">
        <v>294</v>
      </c>
      <c r="B49" s="298">
        <v>169.532493</v>
      </c>
      <c r="C49" s="298">
        <v>4.491999908731578</v>
      </c>
      <c r="D49" s="299">
        <v>9</v>
      </c>
      <c r="E49" s="298">
        <v>174.60188699999998</v>
      </c>
      <c r="F49" s="298">
        <v>4.384797008872679</v>
      </c>
      <c r="G49" s="299">
        <v>10</v>
      </c>
      <c r="H49" s="634">
        <v>177.202787</v>
      </c>
      <c r="I49" s="634">
        <v>4.33880731687524</v>
      </c>
      <c r="J49" s="750">
        <v>10</v>
      </c>
      <c r="L49" s="278">
        <f t="shared" si="6"/>
        <v>0</v>
      </c>
      <c r="M49" s="278">
        <f t="shared" si="1"/>
        <v>0</v>
      </c>
      <c r="N49" s="278">
        <f t="shared" si="2"/>
        <v>0</v>
      </c>
      <c r="O49" s="278">
        <f t="shared" si="3"/>
        <v>0</v>
      </c>
      <c r="P49" s="278">
        <f t="shared" si="4"/>
        <v>0</v>
      </c>
      <c r="Q49" s="278">
        <f t="shared" si="5"/>
        <v>-1.2748275324270253E-08</v>
      </c>
    </row>
    <row r="50" spans="1:17" ht="9.75">
      <c r="A50" s="40" t="s">
        <v>299</v>
      </c>
      <c r="B50" s="298">
        <v>121.659363</v>
      </c>
      <c r="C50" s="298">
        <v>3.2235345438608154</v>
      </c>
      <c r="D50" s="299">
        <v>11</v>
      </c>
      <c r="E50" s="298">
        <v>140.316745</v>
      </c>
      <c r="F50" s="298">
        <v>3.5237903458096675</v>
      </c>
      <c r="G50" s="299">
        <v>11</v>
      </c>
      <c r="H50" s="634">
        <v>157.360044</v>
      </c>
      <c r="I50" s="634">
        <v>3.8529580818105846</v>
      </c>
      <c r="J50" s="750">
        <v>11</v>
      </c>
      <c r="L50" s="278">
        <f t="shared" si="6"/>
        <v>0</v>
      </c>
      <c r="M50" s="278">
        <f t="shared" si="1"/>
        <v>0</v>
      </c>
      <c r="N50" s="278">
        <f t="shared" si="2"/>
        <v>0</v>
      </c>
      <c r="O50" s="278">
        <f t="shared" si="3"/>
        <v>0</v>
      </c>
      <c r="P50" s="278">
        <f t="shared" si="4"/>
        <v>-1.0000000258969521E-06</v>
      </c>
      <c r="Q50" s="278">
        <f t="shared" si="5"/>
        <v>-3.5805738374250495E-08</v>
      </c>
    </row>
    <row r="51" spans="1:17" ht="9.75">
      <c r="A51" s="40" t="s">
        <v>298</v>
      </c>
      <c r="B51" s="298">
        <v>111.05739299999999</v>
      </c>
      <c r="C51" s="298">
        <v>2.9426205584080387</v>
      </c>
      <c r="D51" s="299">
        <v>12</v>
      </c>
      <c r="E51" s="298">
        <v>122.548123</v>
      </c>
      <c r="F51" s="298">
        <v>3.077564924446442</v>
      </c>
      <c r="G51" s="299">
        <v>12</v>
      </c>
      <c r="H51" s="634">
        <v>127.544906</v>
      </c>
      <c r="I51" s="634">
        <v>3.122934919657695</v>
      </c>
      <c r="J51" s="751">
        <v>12</v>
      </c>
      <c r="L51" s="278">
        <f t="shared" si="6"/>
        <v>0</v>
      </c>
      <c r="M51" s="278">
        <f t="shared" si="1"/>
        <v>0</v>
      </c>
      <c r="N51" s="278">
        <f t="shared" si="2"/>
        <v>0</v>
      </c>
      <c r="O51" s="278">
        <f t="shared" si="3"/>
        <v>0</v>
      </c>
      <c r="P51" s="278">
        <f t="shared" si="4"/>
        <v>0</v>
      </c>
      <c r="Q51" s="278">
        <f t="shared" si="5"/>
        <v>-9.175801451988264E-09</v>
      </c>
    </row>
    <row r="52" spans="1:17" ht="9.75">
      <c r="A52" s="40" t="s">
        <v>297</v>
      </c>
      <c r="B52" s="298">
        <v>98.983728</v>
      </c>
      <c r="C52" s="298">
        <v>2.622711960838748</v>
      </c>
      <c r="D52" s="299">
        <v>14</v>
      </c>
      <c r="E52" s="298">
        <v>120.49444500000001</v>
      </c>
      <c r="F52" s="298">
        <v>3.025990675700851</v>
      </c>
      <c r="G52" s="299">
        <v>13</v>
      </c>
      <c r="H52" s="634">
        <v>118.727249</v>
      </c>
      <c r="I52" s="634">
        <v>2.9070347334529703</v>
      </c>
      <c r="J52" s="750">
        <v>13</v>
      </c>
      <c r="L52" s="278">
        <f t="shared" si="6"/>
        <v>0</v>
      </c>
      <c r="M52" s="278">
        <f t="shared" si="1"/>
        <v>0</v>
      </c>
      <c r="N52" s="278">
        <f t="shared" si="2"/>
        <v>0</v>
      </c>
      <c r="O52" s="278">
        <f t="shared" si="3"/>
        <v>0</v>
      </c>
      <c r="P52" s="278">
        <f t="shared" si="4"/>
        <v>0</v>
      </c>
      <c r="Q52" s="278">
        <f t="shared" si="5"/>
        <v>-8.541444440623991E-09</v>
      </c>
    </row>
    <row r="53" spans="1:17" ht="9.75">
      <c r="A53" s="40" t="s">
        <v>403</v>
      </c>
      <c r="B53" s="298">
        <v>100.11852</v>
      </c>
      <c r="C53" s="298">
        <v>2.652779857972953</v>
      </c>
      <c r="D53" s="299">
        <v>13</v>
      </c>
      <c r="E53" s="298">
        <v>100.554552</v>
      </c>
      <c r="F53" s="298">
        <v>2.5252378792339876</v>
      </c>
      <c r="G53" s="299">
        <v>14</v>
      </c>
      <c r="H53" s="634">
        <v>94.75692</v>
      </c>
      <c r="I53" s="634">
        <v>2.3201216232595807</v>
      </c>
      <c r="J53" s="750">
        <v>14</v>
      </c>
      <c r="L53" s="278">
        <f t="shared" si="6"/>
        <v>0</v>
      </c>
      <c r="M53" s="278">
        <f t="shared" si="1"/>
        <v>0</v>
      </c>
      <c r="N53" s="278">
        <f t="shared" si="2"/>
        <v>0</v>
      </c>
      <c r="O53" s="278">
        <f t="shared" si="3"/>
        <v>0</v>
      </c>
      <c r="P53" s="278">
        <f t="shared" si="4"/>
        <v>0</v>
      </c>
      <c r="Q53" s="278">
        <f t="shared" si="5"/>
        <v>-6.816976760859461E-09</v>
      </c>
    </row>
    <row r="54" spans="1:17" ht="9.75">
      <c r="A54" s="40" t="s">
        <v>300</v>
      </c>
      <c r="B54" s="298">
        <v>57.459598</v>
      </c>
      <c r="C54" s="298">
        <v>1.522472208155124</v>
      </c>
      <c r="D54" s="299">
        <v>17</v>
      </c>
      <c r="E54" s="298">
        <v>66.938297</v>
      </c>
      <c r="F54" s="298">
        <v>1.6810290513333974</v>
      </c>
      <c r="G54" s="299">
        <v>16</v>
      </c>
      <c r="H54" s="634">
        <v>72.173482</v>
      </c>
      <c r="I54" s="634">
        <v>1.7671665163255217</v>
      </c>
      <c r="J54" s="751">
        <v>15</v>
      </c>
      <c r="L54" s="278">
        <f t="shared" si="6"/>
        <v>0.5545079999999984</v>
      </c>
      <c r="M54" s="278">
        <f t="shared" si="1"/>
        <v>-1.0281049999999965</v>
      </c>
      <c r="N54" s="278">
        <f t="shared" si="2"/>
        <v>-0.025818917574510714</v>
      </c>
      <c r="O54" s="278">
        <f t="shared" si="3"/>
        <v>1</v>
      </c>
      <c r="P54" s="278">
        <f t="shared" si="4"/>
        <v>2.1799390000000045</v>
      </c>
      <c r="Q54" s="278">
        <f t="shared" si="5"/>
        <v>0.05337576542317435</v>
      </c>
    </row>
    <row r="55" spans="1:17" ht="9.75">
      <c r="A55" s="40" t="s">
        <v>356</v>
      </c>
      <c r="B55" s="298">
        <v>56.90509</v>
      </c>
      <c r="C55" s="298">
        <v>1.507779745127456</v>
      </c>
      <c r="D55" s="299">
        <v>18</v>
      </c>
      <c r="E55" s="298">
        <v>67.966402</v>
      </c>
      <c r="F55" s="298">
        <v>1.7068479689079081</v>
      </c>
      <c r="G55" s="299">
        <v>15</v>
      </c>
      <c r="H55" s="634">
        <v>69.993543</v>
      </c>
      <c r="I55" s="634">
        <v>1.7137907458668906</v>
      </c>
      <c r="J55" s="750">
        <v>16</v>
      </c>
      <c r="L55" s="278">
        <f t="shared" si="6"/>
        <v>-0.5545079999999984</v>
      </c>
      <c r="M55" s="278">
        <f t="shared" si="1"/>
        <v>1.0281049999999965</v>
      </c>
      <c r="N55" s="278">
        <f t="shared" si="2"/>
        <v>0.025818917574510714</v>
      </c>
      <c r="O55" s="278">
        <f t="shared" si="3"/>
        <v>-1</v>
      </c>
      <c r="P55" s="278">
        <f t="shared" si="4"/>
        <v>-2.1799390000000045</v>
      </c>
      <c r="Q55" s="278">
        <f t="shared" si="5"/>
        <v>-0.053375775650916335</v>
      </c>
    </row>
    <row r="56" spans="1:17" ht="9.75">
      <c r="A56" s="40" t="s">
        <v>404</v>
      </c>
      <c r="B56" s="298">
        <v>59.501050000000006</v>
      </c>
      <c r="C56" s="298">
        <v>1.57656332682746</v>
      </c>
      <c r="D56" s="299">
        <v>16</v>
      </c>
      <c r="E56" s="298">
        <v>56.616453</v>
      </c>
      <c r="F56" s="298">
        <v>1.4218154112353931</v>
      </c>
      <c r="G56" s="299">
        <v>17</v>
      </c>
      <c r="H56" s="634">
        <v>60.868901</v>
      </c>
      <c r="I56" s="634">
        <v>1.4903740370006406</v>
      </c>
      <c r="J56" s="750">
        <v>17</v>
      </c>
      <c r="L56" s="278">
        <f t="shared" si="6"/>
        <v>0</v>
      </c>
      <c r="M56" s="278">
        <f aca="true" t="shared" si="7" ref="M56:M67">+E56-E21</f>
        <v>0</v>
      </c>
      <c r="N56" s="278">
        <f aca="true" t="shared" si="8" ref="N56:N67">+F56-F21</f>
        <v>0</v>
      </c>
      <c r="O56" s="278">
        <f aca="true" t="shared" si="9" ref="O56:O67">+G56-G21</f>
        <v>0</v>
      </c>
      <c r="P56" s="278">
        <f aca="true" t="shared" si="10" ref="P56:P67">+H56-H21</f>
        <v>-5.999999999062311E-06</v>
      </c>
      <c r="Q56" s="278">
        <f aca="true" t="shared" si="11" ref="Q56:Q67">+I56-I21</f>
        <v>-1.512889153953978E-07</v>
      </c>
    </row>
    <row r="57" spans="1:17" ht="9.75">
      <c r="A57" s="40" t="s">
        <v>898</v>
      </c>
      <c r="B57" s="298">
        <v>15.62317</v>
      </c>
      <c r="C57" s="298">
        <v>0.4139576842894531</v>
      </c>
      <c r="D57" s="299">
        <v>22</v>
      </c>
      <c r="E57" s="298">
        <v>18.880643</v>
      </c>
      <c r="F57" s="298">
        <v>0.4741517309718016</v>
      </c>
      <c r="G57" s="299">
        <v>19</v>
      </c>
      <c r="H57" s="634">
        <v>20.031776</v>
      </c>
      <c r="I57" s="634">
        <v>0.490477704951705</v>
      </c>
      <c r="J57" s="751">
        <v>18</v>
      </c>
      <c r="L57" s="278">
        <f t="shared" si="6"/>
        <v>-0.3077930000000002</v>
      </c>
      <c r="M57" s="278">
        <f t="shared" si="7"/>
        <v>-1.6705499999999986</v>
      </c>
      <c r="N57" s="278">
        <f t="shared" si="8"/>
        <v>-0.04195271178926169</v>
      </c>
      <c r="O57" s="278">
        <f t="shared" si="9"/>
        <v>1</v>
      </c>
      <c r="P57" s="278">
        <f t="shared" si="10"/>
        <v>0.07513400000000203</v>
      </c>
      <c r="Q57" s="278">
        <f t="shared" si="11"/>
        <v>0.0018396533150087935</v>
      </c>
    </row>
    <row r="58" spans="1:17" ht="9.75">
      <c r="A58" s="40" t="s">
        <v>664</v>
      </c>
      <c r="B58" s="298">
        <v>15.930963</v>
      </c>
      <c r="C58" s="298">
        <v>0.42211308921178986</v>
      </c>
      <c r="D58" s="299">
        <v>21</v>
      </c>
      <c r="E58" s="298">
        <v>20.551192999999998</v>
      </c>
      <c r="F58" s="298">
        <v>0.5161044427610633</v>
      </c>
      <c r="G58" s="299">
        <v>18</v>
      </c>
      <c r="H58" s="634">
        <v>19.956643</v>
      </c>
      <c r="I58" s="634">
        <v>0.4886380746859644</v>
      </c>
      <c r="J58" s="750">
        <v>19</v>
      </c>
      <c r="L58" s="278">
        <f t="shared" si="6"/>
        <v>0.3077930000000002</v>
      </c>
      <c r="M58" s="278">
        <f t="shared" si="7"/>
        <v>1.6705499999999986</v>
      </c>
      <c r="N58" s="278">
        <f t="shared" si="8"/>
        <v>0.04195271178926169</v>
      </c>
      <c r="O58" s="278">
        <f t="shared" si="9"/>
        <v>-1</v>
      </c>
      <c r="P58" s="278">
        <f t="shared" si="10"/>
        <v>-0.07511600000000129</v>
      </c>
      <c r="Q58" s="278">
        <f t="shared" si="11"/>
        <v>-0.0018392154621404977</v>
      </c>
    </row>
    <row r="59" spans="1:17" ht="9.75">
      <c r="A59" s="40" t="s">
        <v>301</v>
      </c>
      <c r="B59" s="298">
        <v>16.146649</v>
      </c>
      <c r="C59" s="298">
        <v>0.4278279906750432</v>
      </c>
      <c r="D59" s="299">
        <v>20</v>
      </c>
      <c r="E59" s="298">
        <v>17.770329</v>
      </c>
      <c r="F59" s="298">
        <v>0.4462682894480025</v>
      </c>
      <c r="G59" s="299">
        <v>20</v>
      </c>
      <c r="H59" s="634">
        <v>18.267371</v>
      </c>
      <c r="I59" s="634">
        <v>0.44727627762916944</v>
      </c>
      <c r="J59" s="750">
        <v>20</v>
      </c>
      <c r="L59" s="278">
        <f t="shared" si="6"/>
        <v>0</v>
      </c>
      <c r="M59" s="278">
        <f t="shared" si="7"/>
        <v>0</v>
      </c>
      <c r="N59" s="278">
        <f t="shared" si="8"/>
        <v>0</v>
      </c>
      <c r="O59" s="278">
        <f t="shared" si="9"/>
        <v>0</v>
      </c>
      <c r="P59" s="278">
        <f t="shared" si="10"/>
        <v>0</v>
      </c>
      <c r="Q59" s="278">
        <f t="shared" si="11"/>
        <v>-1.3141862043042352E-09</v>
      </c>
    </row>
    <row r="60" spans="1:17" ht="9.75">
      <c r="A60" s="40" t="s">
        <v>407</v>
      </c>
      <c r="B60" s="298">
        <v>15.50915</v>
      </c>
      <c r="C60" s="298">
        <v>0.4109365653255883</v>
      </c>
      <c r="D60" s="299">
        <v>23</v>
      </c>
      <c r="E60" s="298">
        <v>16.034972</v>
      </c>
      <c r="F60" s="298">
        <v>0.4026880721109112</v>
      </c>
      <c r="G60" s="299">
        <v>21</v>
      </c>
      <c r="H60" s="634">
        <v>15.895809999999999</v>
      </c>
      <c r="I60" s="634">
        <v>0.38920864566119157</v>
      </c>
      <c r="J60" s="751">
        <v>21</v>
      </c>
      <c r="L60" s="278">
        <f t="shared" si="6"/>
        <v>0</v>
      </c>
      <c r="M60" s="278">
        <f t="shared" si="7"/>
        <v>0</v>
      </c>
      <c r="N60" s="278">
        <f t="shared" si="8"/>
        <v>0</v>
      </c>
      <c r="O60" s="278">
        <f t="shared" si="9"/>
        <v>0</v>
      </c>
      <c r="P60" s="278">
        <f t="shared" si="10"/>
        <v>-3.0000000013075123E-06</v>
      </c>
      <c r="Q60" s="278">
        <f t="shared" si="11"/>
        <v>-7.459852285895963E-08</v>
      </c>
    </row>
    <row r="61" spans="1:17" ht="9.75">
      <c r="A61" s="40" t="s">
        <v>305</v>
      </c>
      <c r="B61" s="298">
        <v>12.887132</v>
      </c>
      <c r="C61" s="298">
        <v>0.3414625405633113</v>
      </c>
      <c r="D61" s="299">
        <v>24</v>
      </c>
      <c r="E61" s="298">
        <v>11.992272000000002</v>
      </c>
      <c r="F61" s="298">
        <v>0.3011632880874168</v>
      </c>
      <c r="G61" s="299">
        <v>22</v>
      </c>
      <c r="H61" s="634">
        <v>13.744154</v>
      </c>
      <c r="I61" s="634">
        <v>0.33652538399105486</v>
      </c>
      <c r="J61" s="750">
        <v>22</v>
      </c>
      <c r="L61" s="278">
        <f t="shared" si="6"/>
        <v>0</v>
      </c>
      <c r="M61" s="278">
        <f t="shared" si="7"/>
        <v>0</v>
      </c>
      <c r="N61" s="278">
        <f t="shared" si="8"/>
        <v>0</v>
      </c>
      <c r="O61" s="278">
        <f t="shared" si="9"/>
        <v>0</v>
      </c>
      <c r="P61" s="278">
        <f t="shared" si="10"/>
        <v>0</v>
      </c>
      <c r="Q61" s="278">
        <f t="shared" si="11"/>
        <v>-9.887781704520648E-10</v>
      </c>
    </row>
    <row r="62" spans="1:17" ht="9.75">
      <c r="A62" s="40" t="s">
        <v>302</v>
      </c>
      <c r="B62" s="298">
        <v>10.776218</v>
      </c>
      <c r="C62" s="298">
        <v>0.28553092929785195</v>
      </c>
      <c r="D62" s="299">
        <v>25</v>
      </c>
      <c r="E62" s="298">
        <v>11.958513</v>
      </c>
      <c r="F62" s="298">
        <v>0.3003154944881269</v>
      </c>
      <c r="G62" s="299">
        <v>23</v>
      </c>
      <c r="H62" s="634">
        <v>12.481924999999999</v>
      </c>
      <c r="I62" s="634">
        <v>0.30561972774552343</v>
      </c>
      <c r="J62" s="750">
        <v>23</v>
      </c>
      <c r="L62" s="278">
        <f t="shared" si="6"/>
        <v>0</v>
      </c>
      <c r="M62" s="278">
        <f t="shared" si="7"/>
        <v>0</v>
      </c>
      <c r="N62" s="278">
        <f t="shared" si="8"/>
        <v>0</v>
      </c>
      <c r="O62" s="278">
        <f t="shared" si="9"/>
        <v>0</v>
      </c>
      <c r="P62" s="278">
        <f t="shared" si="10"/>
        <v>0</v>
      </c>
      <c r="Q62" s="278">
        <f t="shared" si="11"/>
        <v>-8.979713084222851E-10</v>
      </c>
    </row>
    <row r="63" spans="1:17" ht="9.75">
      <c r="A63" s="40" t="s">
        <v>408</v>
      </c>
      <c r="B63" s="298">
        <v>27.398408</v>
      </c>
      <c r="C63" s="298">
        <v>0.7259590421724673</v>
      </c>
      <c r="D63" s="299">
        <v>19</v>
      </c>
      <c r="E63" s="298">
        <v>10.637803</v>
      </c>
      <c r="F63" s="298">
        <v>0.2671483543323722</v>
      </c>
      <c r="G63" s="299">
        <v>24</v>
      </c>
      <c r="H63" s="634">
        <v>10.316296</v>
      </c>
      <c r="I63" s="634">
        <v>0.25259433740086024</v>
      </c>
      <c r="J63" s="751">
        <v>24</v>
      </c>
      <c r="L63" s="278">
        <f t="shared" si="6"/>
        <v>0</v>
      </c>
      <c r="M63" s="278">
        <f t="shared" si="7"/>
        <v>0</v>
      </c>
      <c r="N63" s="278">
        <f t="shared" si="8"/>
        <v>0</v>
      </c>
      <c r="O63" s="278">
        <f t="shared" si="9"/>
        <v>0</v>
      </c>
      <c r="P63" s="278">
        <f t="shared" si="10"/>
        <v>0</v>
      </c>
      <c r="Q63" s="278">
        <f t="shared" si="11"/>
        <v>-7.421721570644024E-10</v>
      </c>
    </row>
    <row r="64" spans="1:17" ht="9.75">
      <c r="A64" s="40" t="s">
        <v>602</v>
      </c>
      <c r="B64" s="298">
        <v>10.256178</v>
      </c>
      <c r="C64" s="298">
        <v>0.27175174401484686</v>
      </c>
      <c r="D64" s="299">
        <v>26</v>
      </c>
      <c r="E64" s="298">
        <v>9.996593</v>
      </c>
      <c r="F64" s="298">
        <v>0.25104557481281725</v>
      </c>
      <c r="G64" s="299">
        <v>25</v>
      </c>
      <c r="H64" s="634">
        <v>9.443082</v>
      </c>
      <c r="I64" s="634">
        <v>0.23121370701383426</v>
      </c>
      <c r="J64" s="750">
        <v>25</v>
      </c>
      <c r="L64" s="278">
        <f t="shared" si="6"/>
        <v>0</v>
      </c>
      <c r="M64" s="278">
        <f t="shared" si="7"/>
        <v>0</v>
      </c>
      <c r="N64" s="278">
        <f t="shared" si="8"/>
        <v>0</v>
      </c>
      <c r="O64" s="278">
        <f t="shared" si="9"/>
        <v>0</v>
      </c>
      <c r="P64" s="278">
        <f t="shared" si="10"/>
        <v>0</v>
      </c>
      <c r="Q64" s="278">
        <f t="shared" si="11"/>
        <v>-6.7935163050592E-10</v>
      </c>
    </row>
    <row r="65" spans="1:17" ht="9.75">
      <c r="A65" s="40" t="s">
        <v>355</v>
      </c>
      <c r="B65" s="298">
        <v>5.9378910000000005</v>
      </c>
      <c r="C65" s="298">
        <v>0.15733270571357705</v>
      </c>
      <c r="D65" s="299">
        <v>27</v>
      </c>
      <c r="E65" s="298">
        <v>6.27957</v>
      </c>
      <c r="F65" s="298">
        <v>0.15769955426086896</v>
      </c>
      <c r="G65" s="299">
        <v>26</v>
      </c>
      <c r="H65" s="634">
        <v>6.4078</v>
      </c>
      <c r="I65" s="634">
        <v>0.15689487730840918</v>
      </c>
      <c r="J65" s="750">
        <v>26</v>
      </c>
      <c r="L65" s="278">
        <f t="shared" si="6"/>
        <v>0</v>
      </c>
      <c r="M65" s="278">
        <f t="shared" si="7"/>
        <v>0</v>
      </c>
      <c r="N65" s="278">
        <f t="shared" si="8"/>
        <v>0</v>
      </c>
      <c r="O65" s="278">
        <f t="shared" si="9"/>
        <v>0</v>
      </c>
      <c r="P65" s="278">
        <f t="shared" si="10"/>
        <v>2.000000000279556E-06</v>
      </c>
      <c r="Q65" s="278">
        <f t="shared" si="11"/>
        <v>4.8508978972572336E-08</v>
      </c>
    </row>
    <row r="66" spans="1:17" ht="10.5" thickBot="1">
      <c r="A66" s="40" t="s">
        <v>292</v>
      </c>
      <c r="B66" s="302">
        <v>133.63224400000001</v>
      </c>
      <c r="C66" s="298">
        <v>3.540772728751154</v>
      </c>
      <c r="D66" s="299">
        <v>10</v>
      </c>
      <c r="E66" s="302">
        <v>0</v>
      </c>
      <c r="F66" s="298"/>
      <c r="G66" s="299"/>
      <c r="H66" s="752"/>
      <c r="I66" s="634"/>
      <c r="J66" s="750"/>
      <c r="L66" s="278">
        <f t="shared" si="6"/>
        <v>0</v>
      </c>
      <c r="M66" s="278">
        <f t="shared" si="7"/>
        <v>0</v>
      </c>
      <c r="N66" s="278">
        <f t="shared" si="8"/>
        <v>0</v>
      </c>
      <c r="O66" s="278">
        <f t="shared" si="9"/>
        <v>0</v>
      </c>
      <c r="P66" s="278">
        <f t="shared" si="10"/>
        <v>0</v>
      </c>
      <c r="Q66" s="278">
        <f t="shared" si="11"/>
        <v>0</v>
      </c>
    </row>
    <row r="67" spans="1:17" ht="10.5" thickBot="1">
      <c r="A67" s="40" t="s">
        <v>139</v>
      </c>
      <c r="B67" s="151">
        <v>3774.098318</v>
      </c>
      <c r="C67" s="151"/>
      <c r="D67" s="151"/>
      <c r="E67" s="151">
        <v>3981.983354</v>
      </c>
      <c r="F67" s="151"/>
      <c r="G67" s="151"/>
      <c r="H67" s="599">
        <v>4084.135894</v>
      </c>
      <c r="I67" s="599"/>
      <c r="J67" s="599"/>
      <c r="L67" s="278">
        <f t="shared" si="6"/>
        <v>0</v>
      </c>
      <c r="M67" s="278">
        <f t="shared" si="7"/>
        <v>0</v>
      </c>
      <c r="N67" s="278">
        <f t="shared" si="8"/>
        <v>-100.00000000000001</v>
      </c>
      <c r="O67" s="278">
        <f t="shared" si="9"/>
        <v>0</v>
      </c>
      <c r="P67" s="278">
        <f t="shared" si="10"/>
        <v>1.1999999969702912E-05</v>
      </c>
      <c r="Q67" s="278">
        <f t="shared" si="11"/>
        <v>-100</v>
      </c>
    </row>
  </sheetData>
  <sheetProtection/>
  <mergeCells count="3">
    <mergeCell ref="B3:D3"/>
    <mergeCell ref="E3:G3"/>
    <mergeCell ref="H3:J3"/>
  </mergeCells>
  <printOptions/>
  <pageMargins left="0.7086614173228347" right="0" top="0.7480314960629921" bottom="0.7480314960629921"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Narodna banka Srbije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Ivanka Milatovic</dc:creator>
  <cp:keywords>[SEC=JAVNO]</cp:keywords>
  <dc:description/>
  <cp:lastModifiedBy>Маја Кнежевић</cp:lastModifiedBy>
  <cp:lastPrinted>2019-11-14T08:02:19Z</cp:lastPrinted>
  <dcterms:created xsi:type="dcterms:W3CDTF">2015-04-29T11:25:27Z</dcterms:created>
  <dcterms:modified xsi:type="dcterms:W3CDTF">2020-07-09T06:08:38Z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282A4023C5198E8AEFA739F0874B59263FCB3D31</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B2AC61FE44EC87D8F27C1812FD417123362FA99D</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4C659D40E63D40FCB7F6E81D3FE83C6C</vt:lpwstr>
  </property>
  <property fmtid="{D5CDD505-2E9C-101B-9397-08002B2CF9AE}" pid="16" name="PM_OriginationTimeStamp">
    <vt:lpwstr>2018-05-08T07:57:22Z</vt:lpwstr>
  </property>
  <property fmtid="{D5CDD505-2E9C-101B-9397-08002B2CF9AE}" pid="17" name="PM_Hash_Version">
    <vt:lpwstr>2016.1</vt:lpwstr>
  </property>
  <property fmtid="{D5CDD505-2E9C-101B-9397-08002B2CF9AE}" pid="18" name="PM_Hash_Salt_Prev">
    <vt:lpwstr>AD42976F83F2E86331EC37D9DBE1BB49</vt:lpwstr>
  </property>
  <property fmtid="{D5CDD505-2E9C-101B-9397-08002B2CF9AE}" pid="19" name="PM_Hash_Salt">
    <vt:lpwstr>AD42976F83F2E86331EC37D9DBE1BB49</vt:lpwstr>
  </property>
  <property fmtid="{D5CDD505-2E9C-101B-9397-08002B2CF9AE}" pid="20" name="PM_PrintOutPlacement_XLS">
    <vt:lpwstr/>
  </property>
</Properties>
</file>